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730" windowHeight="11760"/>
  </bookViews>
  <sheets>
    <sheet name="ROI Sheet" sheetId="2" r:id="rId1"/>
    <sheet name="Loan Amortization Schedule" sheetId="1" r:id="rId2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1">OFFSET(Full_Print,0,0,Last_Row)</definedName>
    <definedName name="Print_Area_Reset">OFFSET(Full_Print,0,0,Last_Row)</definedName>
    <definedName name="_xlnm.Print_Titles" localSheetId="1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52511"/>
  <webPublishing codePage="1252"/>
</workbook>
</file>

<file path=xl/calcChain.xml><?xml version="1.0" encoding="utf-8"?>
<calcChain xmlns="http://schemas.openxmlformats.org/spreadsheetml/2006/main">
  <c r="H3" i="2" l="1"/>
  <c r="H27" i="2"/>
  <c r="A18" i="1" l="1"/>
  <c r="A19" i="1" s="1"/>
  <c r="B19" i="1" s="1"/>
  <c r="H7" i="2"/>
  <c r="H10" i="2" s="1"/>
  <c r="F10" i="2" s="1"/>
  <c r="H8" i="2"/>
  <c r="H9" i="2" l="1"/>
  <c r="F9" i="2" s="1"/>
  <c r="J5" i="1"/>
  <c r="J6" i="1"/>
  <c r="C18" i="1"/>
  <c r="H18" i="1" s="1"/>
  <c r="B18" i="1"/>
  <c r="A20" i="1"/>
  <c r="D19" i="1" l="1"/>
  <c r="H11" i="2"/>
  <c r="D18" i="1"/>
  <c r="E18" i="1" s="1"/>
  <c r="F18" i="1" s="1"/>
  <c r="G18" i="1" s="1"/>
  <c r="J18" i="1"/>
  <c r="A21" i="1"/>
  <c r="D20" i="1"/>
  <c r="B20" i="1"/>
  <c r="H23" i="2" l="1"/>
  <c r="H24" i="2" s="1"/>
  <c r="H29" i="2" s="1"/>
  <c r="H31" i="2" s="1"/>
  <c r="G14" i="2"/>
  <c r="G16" i="2"/>
  <c r="G19" i="2"/>
  <c r="G20" i="2"/>
  <c r="F11" i="2"/>
  <c r="G17" i="2"/>
  <c r="G21" i="2"/>
  <c r="G18" i="2"/>
  <c r="I18" i="1"/>
  <c r="C19" i="1" s="1"/>
  <c r="E19" i="1" s="1"/>
  <c r="D21" i="1"/>
  <c r="A22" i="1"/>
  <c r="B21" i="1"/>
  <c r="G15" i="2" l="1"/>
  <c r="H19" i="1"/>
  <c r="J19" i="1" s="1"/>
  <c r="G23" i="2"/>
  <c r="A23" i="1"/>
  <c r="B22" i="1"/>
  <c r="D22" i="1"/>
  <c r="F19" i="1"/>
  <c r="G19" i="1" l="1"/>
  <c r="I19" i="1" s="1"/>
  <c r="C20" i="1" s="1"/>
  <c r="H25" i="2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 s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 s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 s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<sst xmlns="http://schemas.openxmlformats.org/spreadsheetml/2006/main" count="70" uniqueCount="62">
  <si>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</si>
  <si>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</si>
  <si>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</si>
  <si>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</si>
  <si>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</si>
  <si>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</si>
  <si>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</si>
  <si>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</si>
  <si>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</si>
  <si>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</si>
  <si>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</si>
  <si>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</si>
  <si>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</si>
  <si>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</si>
  <si>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</si>
  <si>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</si>
  <si>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</si>
  <si>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</si>
  <si>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</si>
  <si>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</si>
  <si>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</si>
  <si>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</si>
  <si>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</si>
  <si>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</si>
  <si>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</si>
  <si>
    <t>ADDRESS:</t>
  </si>
  <si>
    <t>Price:</t>
  </si>
  <si>
    <t>OWNER:</t>
  </si>
  <si>
    <t># OF UNITS:</t>
  </si>
  <si>
    <t>Monthly Rent</t>
  </si>
  <si>
    <t>Apt. Type</t>
  </si>
  <si>
    <t>Apt #</t>
  </si>
  <si>
    <t>Monthly</t>
  </si>
  <si>
    <t>Annual</t>
  </si>
  <si>
    <t>Gross Scheduled Income</t>
  </si>
  <si>
    <t>=Total Gross Income</t>
  </si>
  <si>
    <t>-Vacancy/Credit Loses</t>
  </si>
  <si>
    <t>=Gross Operating Income</t>
  </si>
  <si>
    <t>Operating Expenses:</t>
  </si>
  <si>
    <t>%GOI</t>
  </si>
  <si>
    <t>Property Insurance</t>
  </si>
  <si>
    <t>Property Management</t>
  </si>
  <si>
    <t>Real Estate Taxes</t>
  </si>
  <si>
    <t>Repairs/Maintenance</t>
  </si>
  <si>
    <t>Rubbish Removal</t>
  </si>
  <si>
    <t>Gas/Electric</t>
  </si>
  <si>
    <t>Sewer/Water</t>
  </si>
  <si>
    <t>Snow/Lawn Services</t>
  </si>
  <si>
    <t>-Total Operating Expenses</t>
  </si>
  <si>
    <t>=Net Operating Income</t>
  </si>
  <si>
    <t xml:space="preserve">CAP RATE </t>
  </si>
  <si>
    <t xml:space="preserve"> </t>
  </si>
  <si>
    <t xml:space="preserve">Laundry </t>
  </si>
  <si>
    <t>Mortgage Payment</t>
  </si>
  <si>
    <t>CASH FLOW</t>
  </si>
  <si>
    <t>Monthly Principal Pay Down</t>
  </si>
  <si>
    <t>Down Payment</t>
  </si>
  <si>
    <t>RETURN ON EQUITY</t>
  </si>
  <si>
    <t>3329-3331 Cedar Ave</t>
  </si>
  <si>
    <t>3br</t>
  </si>
  <si>
    <t>400,000 @ 4% 25 year Am</t>
  </si>
  <si>
    <t>400/mo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</si>
</sst>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?%_)"/>
    <numFmt numFmtId="166" formatCode="General_)"/>
    <numFmt numFmtId="167" formatCode="&quot;$&quot;#,##0"/>
    <numFmt numFmtId="168" formatCode="0.00_)"/>
    <numFmt numFmtId="169" formatCode="_(* #,##0_);_(* \(#,##0\);_(* &quot;-&quot;??_);_(@_)"/>
    <numFmt numFmtId="170" formatCode="_(&quot;$&quot;* #,##0_);_(&quot;$&quot;* \(#,##0\);_(&quot;$&quot;* &quot;-&quot;??_);_(@_)"/>
  </numFmts>
  <fonts count="24" x14ac:knownFonts="1">
    <font>
      <sz val="10"/>
      <name val="Book Antiqua"/>
      <family val="1"/>
      <scheme val="minor"/>
    </font>
    <font>
      <sz val="10"/>
      <name val="Arial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  <font>
      <sz val="10"/>
      <name val="Helv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</font>
    <font>
      <b/>
      <u/>
      <sz val="12"/>
      <name val="Times New Roman"/>
      <family val="1"/>
    </font>
    <font>
      <sz val="10"/>
      <name val="Courier"/>
    </font>
    <font>
      <b/>
      <sz val="10"/>
      <name val="Helv"/>
    </font>
    <font>
      <b/>
      <u/>
      <sz val="16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  <xf numFmtId="9" fontId="3" fillId="0" borderId="0" applyFont="0" applyFill="0" applyBorder="0" applyAlignment="0" applyProtection="0"/>
    <xf numFmtId="166" fontId="13" fillId="0" borderId="0"/>
    <xf numFmtId="43" fontId="3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166" fontId="14" fillId="0" borderId="0" xfId="6" applyFont="1"/>
    <xf numFmtId="166" fontId="13" fillId="0" borderId="0" xfId="6"/>
    <xf numFmtId="166" fontId="15" fillId="0" borderId="0" xfId="6" applyNumberFormat="1" applyFont="1" applyAlignment="1" applyProtection="1">
      <alignment horizontal="right"/>
    </xf>
    <xf numFmtId="166" fontId="17" fillId="0" borderId="0" xfId="6" applyFont="1"/>
    <xf numFmtId="166" fontId="16" fillId="0" borderId="0" xfId="6" applyFont="1" applyAlignment="1">
      <alignment horizontal="center"/>
    </xf>
    <xf numFmtId="5" fontId="15" fillId="0" borderId="0" xfId="6" applyNumberFormat="1" applyFont="1" applyProtection="1"/>
    <xf numFmtId="166" fontId="15" fillId="0" borderId="0" xfId="6" applyFont="1"/>
    <xf numFmtId="166" fontId="18" fillId="0" borderId="0" xfId="6" applyFont="1" applyAlignment="1">
      <alignment horizontal="right"/>
    </xf>
    <xf numFmtId="5" fontId="18" fillId="0" borderId="0" xfId="6" applyNumberFormat="1" applyFont="1"/>
    <xf numFmtId="166" fontId="19" fillId="0" borderId="16" xfId="6" applyNumberFormat="1" applyFont="1" applyBorder="1" applyAlignment="1" applyProtection="1">
      <alignment horizontal="center"/>
    </xf>
    <xf numFmtId="166" fontId="19" fillId="0" borderId="0" xfId="6" applyFont="1"/>
    <xf numFmtId="166" fontId="17" fillId="0" borderId="0" xfId="6" applyFont="1" applyBorder="1"/>
    <xf numFmtId="166" fontId="19" fillId="0" borderId="0" xfId="6" applyNumberFormat="1" applyFont="1" applyBorder="1" applyAlignment="1" applyProtection="1">
      <alignment horizontal="right"/>
    </xf>
    <xf numFmtId="166" fontId="19" fillId="0" borderId="0" xfId="6" applyFont="1" applyBorder="1"/>
    <xf numFmtId="5" fontId="15" fillId="0" borderId="17" xfId="6" applyNumberFormat="1" applyFont="1" applyBorder="1" applyAlignment="1" applyProtection="1">
      <alignment horizontal="center"/>
      <protection locked="0"/>
    </xf>
    <xf numFmtId="5" fontId="15" fillId="0" borderId="0" xfId="6" applyNumberFormat="1" applyFont="1" applyBorder="1" applyAlignment="1" applyProtection="1">
      <alignment horizontal="center"/>
      <protection locked="0"/>
    </xf>
    <xf numFmtId="166" fontId="15" fillId="0" borderId="18" xfId="6" applyNumberFormat="1" applyFont="1" applyBorder="1" applyAlignment="1" applyProtection="1">
      <alignment horizontal="center"/>
    </xf>
    <xf numFmtId="166" fontId="15" fillId="0" borderId="0" xfId="6" applyNumberFormat="1" applyFont="1" applyBorder="1" applyAlignment="1" applyProtection="1">
      <alignment horizontal="left"/>
    </xf>
    <xf numFmtId="5" fontId="15" fillId="0" borderId="0" xfId="6" applyNumberFormat="1" applyFont="1" applyBorder="1" applyProtection="1"/>
    <xf numFmtId="166" fontId="15" fillId="0" borderId="0" xfId="6" applyFont="1" applyBorder="1"/>
    <xf numFmtId="166" fontId="20" fillId="0" borderId="0" xfId="6" applyFont="1"/>
    <xf numFmtId="166" fontId="15" fillId="0" borderId="0" xfId="6" quotePrefix="1" applyNumberFormat="1" applyFont="1" applyBorder="1" applyAlignment="1" applyProtection="1">
      <alignment horizontal="left"/>
    </xf>
    <xf numFmtId="5" fontId="15" fillId="0" borderId="0" xfId="6" applyNumberFormat="1" applyFont="1" applyBorder="1" applyProtection="1">
      <protection locked="0"/>
    </xf>
    <xf numFmtId="10" fontId="15" fillId="0" borderId="0" xfId="6" applyNumberFormat="1" applyFont="1" applyBorder="1" applyAlignment="1" applyProtection="1">
      <alignment horizontal="right"/>
      <protection locked="0"/>
    </xf>
    <xf numFmtId="168" fontId="15" fillId="0" borderId="0" xfId="6" applyNumberFormat="1" applyFont="1" applyBorder="1" applyAlignment="1" applyProtection="1">
      <alignment horizontal="right"/>
    </xf>
    <xf numFmtId="10" fontId="15" fillId="0" borderId="0" xfId="6" applyNumberFormat="1" applyFont="1" applyBorder="1" applyProtection="1"/>
    <xf numFmtId="44" fontId="15" fillId="0" borderId="0" xfId="1" applyFont="1" applyBorder="1" applyAlignment="1" applyProtection="1">
      <alignment horizontal="center"/>
      <protection locked="0"/>
    </xf>
    <xf numFmtId="166" fontId="21" fillId="0" borderId="0" xfId="6" applyFont="1"/>
    <xf numFmtId="166" fontId="15" fillId="0" borderId="0" xfId="6" applyFont="1" applyBorder="1" applyAlignment="1">
      <alignment horizontal="left"/>
    </xf>
    <xf numFmtId="166" fontId="15" fillId="0" borderId="18" xfId="6" applyFont="1" applyBorder="1" applyAlignment="1">
      <alignment horizontal="center"/>
    </xf>
    <xf numFmtId="166" fontId="15" fillId="0" borderId="0" xfId="6" quotePrefix="1" applyFont="1" applyBorder="1"/>
    <xf numFmtId="5" fontId="15" fillId="0" borderId="19" xfId="6" applyNumberFormat="1" applyFont="1" applyBorder="1" applyAlignment="1" applyProtection="1">
      <alignment horizontal="center"/>
      <protection locked="0"/>
    </xf>
    <xf numFmtId="5" fontId="15" fillId="0" borderId="20" xfId="6" applyNumberFormat="1" applyFont="1" applyBorder="1" applyAlignment="1" applyProtection="1">
      <alignment horizontal="center"/>
      <protection locked="0"/>
    </xf>
    <xf numFmtId="166" fontId="15" fillId="0" borderId="21" xfId="6" applyFont="1" applyBorder="1" applyAlignment="1">
      <alignment horizontal="center"/>
    </xf>
    <xf numFmtId="5" fontId="22" fillId="0" borderId="0" xfId="6" applyNumberFormat="1" applyFont="1"/>
    <xf numFmtId="10" fontId="22" fillId="0" borderId="0" xfId="6" applyNumberFormat="1" applyFont="1"/>
    <xf numFmtId="14" fontId="15" fillId="0" borderId="0" xfId="6" applyNumberFormat="1" applyFont="1" applyFill="1" applyProtection="1">
      <protection locked="0"/>
    </xf>
    <xf numFmtId="167" fontId="16" fillId="0" borderId="0" xfId="6" applyNumberFormat="1" applyFont="1" applyFill="1" applyProtection="1">
      <protection locked="0"/>
    </xf>
    <xf numFmtId="166" fontId="17" fillId="0" borderId="0" xfId="6" applyFont="1" applyFill="1"/>
    <xf numFmtId="166" fontId="19" fillId="0" borderId="0" xfId="6" applyNumberFormat="1" applyFont="1" applyFill="1" applyBorder="1" applyAlignment="1" applyProtection="1">
      <alignment horizontal="right"/>
    </xf>
    <xf numFmtId="5" fontId="15" fillId="0" borderId="0" xfId="6" applyNumberFormat="1" applyFont="1" applyFill="1" applyBorder="1" applyProtection="1"/>
    <xf numFmtId="166" fontId="17" fillId="0" borderId="0" xfId="6" applyFont="1" applyFill="1" applyBorder="1"/>
    <xf numFmtId="5" fontId="15" fillId="0" borderId="0" xfId="6" applyNumberFormat="1" applyFont="1" applyFill="1" applyBorder="1" applyProtection="1">
      <protection locked="0"/>
    </xf>
    <xf numFmtId="166" fontId="14" fillId="0" borderId="0" xfId="6" applyFont="1" applyFill="1"/>
    <xf numFmtId="166" fontId="15" fillId="0" borderId="0" xfId="6" applyNumberFormat="1" applyFont="1" applyFill="1" applyAlignment="1" applyProtection="1">
      <alignment horizontal="right"/>
    </xf>
    <xf numFmtId="166" fontId="16" fillId="0" borderId="0" xfId="6" applyNumberFormat="1" applyFont="1" applyFill="1" applyAlignment="1" applyProtection="1">
      <alignment horizontal="left"/>
      <protection locked="0"/>
    </xf>
    <xf numFmtId="166" fontId="15" fillId="0" borderId="0" xfId="6" applyNumberFormat="1" applyFont="1" applyFill="1" applyAlignment="1" applyProtection="1">
      <alignment horizontal="left"/>
      <protection locked="0"/>
    </xf>
    <xf numFmtId="166" fontId="15" fillId="0" borderId="0" xfId="6" applyFont="1" applyFill="1"/>
    <xf numFmtId="166" fontId="19" fillId="0" borderId="14" xfId="6" applyNumberFormat="1" applyFont="1" applyFill="1" applyBorder="1" applyAlignment="1" applyProtection="1">
      <alignment horizontal="center"/>
    </xf>
    <xf numFmtId="166" fontId="19" fillId="0" borderId="15" xfId="6" applyNumberFormat="1" applyFont="1" applyFill="1" applyBorder="1" applyAlignment="1" applyProtection="1">
      <alignment horizontal="center"/>
    </xf>
    <xf numFmtId="5" fontId="15" fillId="0" borderId="17" xfId="6" applyNumberFormat="1" applyFont="1" applyFill="1" applyBorder="1" applyAlignment="1" applyProtection="1">
      <alignment horizontal="center"/>
      <protection locked="0"/>
    </xf>
    <xf numFmtId="5" fontId="15" fillId="0" borderId="0" xfId="6" applyNumberFormat="1" applyFont="1" applyFill="1" applyBorder="1" applyAlignment="1" applyProtection="1">
      <alignment horizontal="center"/>
      <protection locked="0"/>
    </xf>
    <xf numFmtId="170" fontId="15" fillId="0" borderId="0" xfId="1" applyNumberFormat="1" applyFont="1"/>
    <xf numFmtId="9" fontId="23" fillId="0" borderId="22" xfId="5" applyFont="1" applyBorder="1"/>
    <xf numFmtId="170" fontId="15" fillId="0" borderId="0" xfId="1" applyNumberFormat="1" applyFont="1" applyFill="1"/>
    <xf numFmtId="166" fontId="15" fillId="0" borderId="0" xfId="6" applyFont="1" applyAlignment="1">
      <alignment horizontal="center"/>
    </xf>
    <xf numFmtId="169" fontId="15" fillId="0" borderId="0" xfId="7" applyNumberFormat="1" applyFont="1"/>
    <xf numFmtId="9" fontId="23" fillId="0" borderId="22" xfId="6" applyNumberFormat="1" applyFont="1" applyBorder="1"/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8">
    <cellStyle name="20% - Accent3" xfId="2" builtinId="38"/>
    <cellStyle name="Calculation" xfId="4" builtinId="22"/>
    <cellStyle name="Comma" xfId="7" builtinId="3"/>
    <cellStyle name="Currency" xfId="1" builtinId="4"/>
    <cellStyle name="Input" xfId="3" builtinId="20"/>
    <cellStyle name="Normal" xfId="0" builtinId="0" customBuiltin="1"/>
    <cellStyle name="Normal_395GRAN" xfId="6"/>
    <cellStyle name="Percent" xfId="5" builtinId="5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B3" sqref="B3"/>
    </sheetView>
  </sheetViews>
  <sheetFormatPr defaultColWidth="8.7109375" defaultRowHeight="12.75" x14ac:dyDescent="0.2"/>
  <cols>
    <col min="1" max="1" width="15.28515625" style="38" customWidth="1"/>
    <col min="2" max="2" width="29.28515625" style="38" customWidth="1"/>
    <col min="3" max="3" width="9" style="38" bestFit="1" customWidth="1"/>
    <col min="4" max="4" width="6.85546875" style="38" customWidth="1"/>
    <col min="5" max="5" width="28.140625" style="38" customWidth="1"/>
    <col min="6" max="6" width="14.28515625" style="38" customWidth="1"/>
    <col min="7" max="7" width="16.7109375" style="38" customWidth="1"/>
    <col min="8" max="8" width="19.42578125" style="38" customWidth="1"/>
    <col min="9" max="256" width="8.7109375" style="38"/>
    <col min="257" max="257" width="15.28515625" style="38" customWidth="1"/>
    <col min="258" max="258" width="28.42578125" style="38" customWidth="1"/>
    <col min="259" max="259" width="9" style="38" bestFit="1" customWidth="1"/>
    <col min="260" max="260" width="6.85546875" style="38" customWidth="1"/>
    <col min="261" max="261" width="28.140625" style="38" customWidth="1"/>
    <col min="262" max="262" width="14.28515625" style="38" customWidth="1"/>
    <col min="263" max="263" width="16.7109375" style="38" customWidth="1"/>
    <col min="264" max="264" width="19.42578125" style="38" customWidth="1"/>
    <col min="265" max="512" width="8.7109375" style="38"/>
    <col min="513" max="513" width="15.28515625" style="38" customWidth="1"/>
    <col min="514" max="514" width="28.42578125" style="38" customWidth="1"/>
    <col min="515" max="515" width="9" style="38" bestFit="1" customWidth="1"/>
    <col min="516" max="516" width="6.85546875" style="38" customWidth="1"/>
    <col min="517" max="517" width="28.140625" style="38" customWidth="1"/>
    <col min="518" max="518" width="14.28515625" style="38" customWidth="1"/>
    <col min="519" max="519" width="16.7109375" style="38" customWidth="1"/>
    <col min="520" max="520" width="19.42578125" style="38" customWidth="1"/>
    <col min="521" max="768" width="8.7109375" style="38"/>
    <col min="769" max="769" width="15.28515625" style="38" customWidth="1"/>
    <col min="770" max="770" width="28.42578125" style="38" customWidth="1"/>
    <col min="771" max="771" width="9" style="38" bestFit="1" customWidth="1"/>
    <col min="772" max="772" width="6.85546875" style="38" customWidth="1"/>
    <col min="773" max="773" width="28.140625" style="38" customWidth="1"/>
    <col min="774" max="774" width="14.28515625" style="38" customWidth="1"/>
    <col min="775" max="775" width="16.7109375" style="38" customWidth="1"/>
    <col min="776" max="776" width="19.42578125" style="38" customWidth="1"/>
    <col min="777" max="1024" width="8.7109375" style="38"/>
    <col min="1025" max="1025" width="15.28515625" style="38" customWidth="1"/>
    <col min="1026" max="1026" width="28.42578125" style="38" customWidth="1"/>
    <col min="1027" max="1027" width="9" style="38" bestFit="1" customWidth="1"/>
    <col min="1028" max="1028" width="6.85546875" style="38" customWidth="1"/>
    <col min="1029" max="1029" width="28.140625" style="38" customWidth="1"/>
    <col min="1030" max="1030" width="14.28515625" style="38" customWidth="1"/>
    <col min="1031" max="1031" width="16.7109375" style="38" customWidth="1"/>
    <col min="1032" max="1032" width="19.42578125" style="38" customWidth="1"/>
    <col min="1033" max="1280" width="8.7109375" style="38"/>
    <col min="1281" max="1281" width="15.28515625" style="38" customWidth="1"/>
    <col min="1282" max="1282" width="28.42578125" style="38" customWidth="1"/>
    <col min="1283" max="1283" width="9" style="38" bestFit="1" customWidth="1"/>
    <col min="1284" max="1284" width="6.85546875" style="38" customWidth="1"/>
    <col min="1285" max="1285" width="28.140625" style="38" customWidth="1"/>
    <col min="1286" max="1286" width="14.28515625" style="38" customWidth="1"/>
    <col min="1287" max="1287" width="16.7109375" style="38" customWidth="1"/>
    <col min="1288" max="1288" width="19.42578125" style="38" customWidth="1"/>
    <col min="1289" max="1536" width="8.7109375" style="38"/>
    <col min="1537" max="1537" width="15.28515625" style="38" customWidth="1"/>
    <col min="1538" max="1538" width="28.42578125" style="38" customWidth="1"/>
    <col min="1539" max="1539" width="9" style="38" bestFit="1" customWidth="1"/>
    <col min="1540" max="1540" width="6.85546875" style="38" customWidth="1"/>
    <col min="1541" max="1541" width="28.140625" style="38" customWidth="1"/>
    <col min="1542" max="1542" width="14.28515625" style="38" customWidth="1"/>
    <col min="1543" max="1543" width="16.7109375" style="38" customWidth="1"/>
    <col min="1544" max="1544" width="19.42578125" style="38" customWidth="1"/>
    <col min="1545" max="1792" width="8.7109375" style="38"/>
    <col min="1793" max="1793" width="15.28515625" style="38" customWidth="1"/>
    <col min="1794" max="1794" width="28.42578125" style="38" customWidth="1"/>
    <col min="1795" max="1795" width="9" style="38" bestFit="1" customWidth="1"/>
    <col min="1796" max="1796" width="6.85546875" style="38" customWidth="1"/>
    <col min="1797" max="1797" width="28.140625" style="38" customWidth="1"/>
    <col min="1798" max="1798" width="14.28515625" style="38" customWidth="1"/>
    <col min="1799" max="1799" width="16.7109375" style="38" customWidth="1"/>
    <col min="1800" max="1800" width="19.42578125" style="38" customWidth="1"/>
    <col min="1801" max="2048" width="8.7109375" style="38"/>
    <col min="2049" max="2049" width="15.28515625" style="38" customWidth="1"/>
    <col min="2050" max="2050" width="28.42578125" style="38" customWidth="1"/>
    <col min="2051" max="2051" width="9" style="38" bestFit="1" customWidth="1"/>
    <col min="2052" max="2052" width="6.85546875" style="38" customWidth="1"/>
    <col min="2053" max="2053" width="28.140625" style="38" customWidth="1"/>
    <col min="2054" max="2054" width="14.28515625" style="38" customWidth="1"/>
    <col min="2055" max="2055" width="16.7109375" style="38" customWidth="1"/>
    <col min="2056" max="2056" width="19.42578125" style="38" customWidth="1"/>
    <col min="2057" max="2304" width="8.7109375" style="38"/>
    <col min="2305" max="2305" width="15.28515625" style="38" customWidth="1"/>
    <col min="2306" max="2306" width="28.42578125" style="38" customWidth="1"/>
    <col min="2307" max="2307" width="9" style="38" bestFit="1" customWidth="1"/>
    <col min="2308" max="2308" width="6.85546875" style="38" customWidth="1"/>
    <col min="2309" max="2309" width="28.140625" style="38" customWidth="1"/>
    <col min="2310" max="2310" width="14.28515625" style="38" customWidth="1"/>
    <col min="2311" max="2311" width="16.7109375" style="38" customWidth="1"/>
    <col min="2312" max="2312" width="19.42578125" style="38" customWidth="1"/>
    <col min="2313" max="2560" width="8.7109375" style="38"/>
    <col min="2561" max="2561" width="15.28515625" style="38" customWidth="1"/>
    <col min="2562" max="2562" width="28.42578125" style="38" customWidth="1"/>
    <col min="2563" max="2563" width="9" style="38" bestFit="1" customWidth="1"/>
    <col min="2564" max="2564" width="6.85546875" style="38" customWidth="1"/>
    <col min="2565" max="2565" width="28.140625" style="38" customWidth="1"/>
    <col min="2566" max="2566" width="14.28515625" style="38" customWidth="1"/>
    <col min="2567" max="2567" width="16.7109375" style="38" customWidth="1"/>
    <col min="2568" max="2568" width="19.42578125" style="38" customWidth="1"/>
    <col min="2569" max="2816" width="8.7109375" style="38"/>
    <col min="2817" max="2817" width="15.28515625" style="38" customWidth="1"/>
    <col min="2818" max="2818" width="28.42578125" style="38" customWidth="1"/>
    <col min="2819" max="2819" width="9" style="38" bestFit="1" customWidth="1"/>
    <col min="2820" max="2820" width="6.85546875" style="38" customWidth="1"/>
    <col min="2821" max="2821" width="28.140625" style="38" customWidth="1"/>
    <col min="2822" max="2822" width="14.28515625" style="38" customWidth="1"/>
    <col min="2823" max="2823" width="16.7109375" style="38" customWidth="1"/>
    <col min="2824" max="2824" width="19.42578125" style="38" customWidth="1"/>
    <col min="2825" max="3072" width="8.7109375" style="38"/>
    <col min="3073" max="3073" width="15.28515625" style="38" customWidth="1"/>
    <col min="3074" max="3074" width="28.42578125" style="38" customWidth="1"/>
    <col min="3075" max="3075" width="9" style="38" bestFit="1" customWidth="1"/>
    <col min="3076" max="3076" width="6.85546875" style="38" customWidth="1"/>
    <col min="3077" max="3077" width="28.140625" style="38" customWidth="1"/>
    <col min="3078" max="3078" width="14.28515625" style="38" customWidth="1"/>
    <col min="3079" max="3079" width="16.7109375" style="38" customWidth="1"/>
    <col min="3080" max="3080" width="19.42578125" style="38" customWidth="1"/>
    <col min="3081" max="3328" width="8.7109375" style="38"/>
    <col min="3329" max="3329" width="15.28515625" style="38" customWidth="1"/>
    <col min="3330" max="3330" width="28.42578125" style="38" customWidth="1"/>
    <col min="3331" max="3331" width="9" style="38" bestFit="1" customWidth="1"/>
    <col min="3332" max="3332" width="6.85546875" style="38" customWidth="1"/>
    <col min="3333" max="3333" width="28.140625" style="38" customWidth="1"/>
    <col min="3334" max="3334" width="14.28515625" style="38" customWidth="1"/>
    <col min="3335" max="3335" width="16.7109375" style="38" customWidth="1"/>
    <col min="3336" max="3336" width="19.42578125" style="38" customWidth="1"/>
    <col min="3337" max="3584" width="8.7109375" style="38"/>
    <col min="3585" max="3585" width="15.28515625" style="38" customWidth="1"/>
    <col min="3586" max="3586" width="28.42578125" style="38" customWidth="1"/>
    <col min="3587" max="3587" width="9" style="38" bestFit="1" customWidth="1"/>
    <col min="3588" max="3588" width="6.85546875" style="38" customWidth="1"/>
    <col min="3589" max="3589" width="28.140625" style="38" customWidth="1"/>
    <col min="3590" max="3590" width="14.28515625" style="38" customWidth="1"/>
    <col min="3591" max="3591" width="16.7109375" style="38" customWidth="1"/>
    <col min="3592" max="3592" width="19.42578125" style="38" customWidth="1"/>
    <col min="3593" max="3840" width="8.7109375" style="38"/>
    <col min="3841" max="3841" width="15.28515625" style="38" customWidth="1"/>
    <col min="3842" max="3842" width="28.42578125" style="38" customWidth="1"/>
    <col min="3843" max="3843" width="9" style="38" bestFit="1" customWidth="1"/>
    <col min="3844" max="3844" width="6.85546875" style="38" customWidth="1"/>
    <col min="3845" max="3845" width="28.140625" style="38" customWidth="1"/>
    <col min="3846" max="3846" width="14.28515625" style="38" customWidth="1"/>
    <col min="3847" max="3847" width="16.7109375" style="38" customWidth="1"/>
    <col min="3848" max="3848" width="19.42578125" style="38" customWidth="1"/>
    <col min="3849" max="4096" width="8.7109375" style="38"/>
    <col min="4097" max="4097" width="15.28515625" style="38" customWidth="1"/>
    <col min="4098" max="4098" width="28.42578125" style="38" customWidth="1"/>
    <col min="4099" max="4099" width="9" style="38" bestFit="1" customWidth="1"/>
    <col min="4100" max="4100" width="6.85546875" style="38" customWidth="1"/>
    <col min="4101" max="4101" width="28.140625" style="38" customWidth="1"/>
    <col min="4102" max="4102" width="14.28515625" style="38" customWidth="1"/>
    <col min="4103" max="4103" width="16.7109375" style="38" customWidth="1"/>
    <col min="4104" max="4104" width="19.42578125" style="38" customWidth="1"/>
    <col min="4105" max="4352" width="8.7109375" style="38"/>
    <col min="4353" max="4353" width="15.28515625" style="38" customWidth="1"/>
    <col min="4354" max="4354" width="28.42578125" style="38" customWidth="1"/>
    <col min="4355" max="4355" width="9" style="38" bestFit="1" customWidth="1"/>
    <col min="4356" max="4356" width="6.85546875" style="38" customWidth="1"/>
    <col min="4357" max="4357" width="28.140625" style="38" customWidth="1"/>
    <col min="4358" max="4358" width="14.28515625" style="38" customWidth="1"/>
    <col min="4359" max="4359" width="16.7109375" style="38" customWidth="1"/>
    <col min="4360" max="4360" width="19.42578125" style="38" customWidth="1"/>
    <col min="4361" max="4608" width="8.7109375" style="38"/>
    <col min="4609" max="4609" width="15.28515625" style="38" customWidth="1"/>
    <col min="4610" max="4610" width="28.42578125" style="38" customWidth="1"/>
    <col min="4611" max="4611" width="9" style="38" bestFit="1" customWidth="1"/>
    <col min="4612" max="4612" width="6.85546875" style="38" customWidth="1"/>
    <col min="4613" max="4613" width="28.140625" style="38" customWidth="1"/>
    <col min="4614" max="4614" width="14.28515625" style="38" customWidth="1"/>
    <col min="4615" max="4615" width="16.7109375" style="38" customWidth="1"/>
    <col min="4616" max="4616" width="19.42578125" style="38" customWidth="1"/>
    <col min="4617" max="4864" width="8.7109375" style="38"/>
    <col min="4865" max="4865" width="15.28515625" style="38" customWidth="1"/>
    <col min="4866" max="4866" width="28.42578125" style="38" customWidth="1"/>
    <col min="4867" max="4867" width="9" style="38" bestFit="1" customWidth="1"/>
    <col min="4868" max="4868" width="6.85546875" style="38" customWidth="1"/>
    <col min="4869" max="4869" width="28.140625" style="38" customWidth="1"/>
    <col min="4870" max="4870" width="14.28515625" style="38" customWidth="1"/>
    <col min="4871" max="4871" width="16.7109375" style="38" customWidth="1"/>
    <col min="4872" max="4872" width="19.42578125" style="38" customWidth="1"/>
    <col min="4873" max="5120" width="8.7109375" style="38"/>
    <col min="5121" max="5121" width="15.28515625" style="38" customWidth="1"/>
    <col min="5122" max="5122" width="28.42578125" style="38" customWidth="1"/>
    <col min="5123" max="5123" width="9" style="38" bestFit="1" customWidth="1"/>
    <col min="5124" max="5124" width="6.85546875" style="38" customWidth="1"/>
    <col min="5125" max="5125" width="28.140625" style="38" customWidth="1"/>
    <col min="5126" max="5126" width="14.28515625" style="38" customWidth="1"/>
    <col min="5127" max="5127" width="16.7109375" style="38" customWidth="1"/>
    <col min="5128" max="5128" width="19.42578125" style="38" customWidth="1"/>
    <col min="5129" max="5376" width="8.7109375" style="38"/>
    <col min="5377" max="5377" width="15.28515625" style="38" customWidth="1"/>
    <col min="5378" max="5378" width="28.42578125" style="38" customWidth="1"/>
    <col min="5379" max="5379" width="9" style="38" bestFit="1" customWidth="1"/>
    <col min="5380" max="5380" width="6.85546875" style="38" customWidth="1"/>
    <col min="5381" max="5381" width="28.140625" style="38" customWidth="1"/>
    <col min="5382" max="5382" width="14.28515625" style="38" customWidth="1"/>
    <col min="5383" max="5383" width="16.7109375" style="38" customWidth="1"/>
    <col min="5384" max="5384" width="19.42578125" style="38" customWidth="1"/>
    <col min="5385" max="5632" width="8.7109375" style="38"/>
    <col min="5633" max="5633" width="15.28515625" style="38" customWidth="1"/>
    <col min="5634" max="5634" width="28.42578125" style="38" customWidth="1"/>
    <col min="5635" max="5635" width="9" style="38" bestFit="1" customWidth="1"/>
    <col min="5636" max="5636" width="6.85546875" style="38" customWidth="1"/>
    <col min="5637" max="5637" width="28.140625" style="38" customWidth="1"/>
    <col min="5638" max="5638" width="14.28515625" style="38" customWidth="1"/>
    <col min="5639" max="5639" width="16.7109375" style="38" customWidth="1"/>
    <col min="5640" max="5640" width="19.42578125" style="38" customWidth="1"/>
    <col min="5641" max="5888" width="8.7109375" style="38"/>
    <col min="5889" max="5889" width="15.28515625" style="38" customWidth="1"/>
    <col min="5890" max="5890" width="28.42578125" style="38" customWidth="1"/>
    <col min="5891" max="5891" width="9" style="38" bestFit="1" customWidth="1"/>
    <col min="5892" max="5892" width="6.85546875" style="38" customWidth="1"/>
    <col min="5893" max="5893" width="28.140625" style="38" customWidth="1"/>
    <col min="5894" max="5894" width="14.28515625" style="38" customWidth="1"/>
    <col min="5895" max="5895" width="16.7109375" style="38" customWidth="1"/>
    <col min="5896" max="5896" width="19.42578125" style="38" customWidth="1"/>
    <col min="5897" max="6144" width="8.7109375" style="38"/>
    <col min="6145" max="6145" width="15.28515625" style="38" customWidth="1"/>
    <col min="6146" max="6146" width="28.42578125" style="38" customWidth="1"/>
    <col min="6147" max="6147" width="9" style="38" bestFit="1" customWidth="1"/>
    <col min="6148" max="6148" width="6.85546875" style="38" customWidth="1"/>
    <col min="6149" max="6149" width="28.140625" style="38" customWidth="1"/>
    <col min="6150" max="6150" width="14.28515625" style="38" customWidth="1"/>
    <col min="6151" max="6151" width="16.7109375" style="38" customWidth="1"/>
    <col min="6152" max="6152" width="19.42578125" style="38" customWidth="1"/>
    <col min="6153" max="6400" width="8.7109375" style="38"/>
    <col min="6401" max="6401" width="15.28515625" style="38" customWidth="1"/>
    <col min="6402" max="6402" width="28.42578125" style="38" customWidth="1"/>
    <col min="6403" max="6403" width="9" style="38" bestFit="1" customWidth="1"/>
    <col min="6404" max="6404" width="6.85546875" style="38" customWidth="1"/>
    <col min="6405" max="6405" width="28.140625" style="38" customWidth="1"/>
    <col min="6406" max="6406" width="14.28515625" style="38" customWidth="1"/>
    <col min="6407" max="6407" width="16.7109375" style="38" customWidth="1"/>
    <col min="6408" max="6408" width="19.42578125" style="38" customWidth="1"/>
    <col min="6409" max="6656" width="8.7109375" style="38"/>
    <col min="6657" max="6657" width="15.28515625" style="38" customWidth="1"/>
    <col min="6658" max="6658" width="28.42578125" style="38" customWidth="1"/>
    <col min="6659" max="6659" width="9" style="38" bestFit="1" customWidth="1"/>
    <col min="6660" max="6660" width="6.85546875" style="38" customWidth="1"/>
    <col min="6661" max="6661" width="28.140625" style="38" customWidth="1"/>
    <col min="6662" max="6662" width="14.28515625" style="38" customWidth="1"/>
    <col min="6663" max="6663" width="16.7109375" style="38" customWidth="1"/>
    <col min="6664" max="6664" width="19.42578125" style="38" customWidth="1"/>
    <col min="6665" max="6912" width="8.7109375" style="38"/>
    <col min="6913" max="6913" width="15.28515625" style="38" customWidth="1"/>
    <col min="6914" max="6914" width="28.42578125" style="38" customWidth="1"/>
    <col min="6915" max="6915" width="9" style="38" bestFit="1" customWidth="1"/>
    <col min="6916" max="6916" width="6.85546875" style="38" customWidth="1"/>
    <col min="6917" max="6917" width="28.140625" style="38" customWidth="1"/>
    <col min="6918" max="6918" width="14.28515625" style="38" customWidth="1"/>
    <col min="6919" max="6919" width="16.7109375" style="38" customWidth="1"/>
    <col min="6920" max="6920" width="19.42578125" style="38" customWidth="1"/>
    <col min="6921" max="7168" width="8.7109375" style="38"/>
    <col min="7169" max="7169" width="15.28515625" style="38" customWidth="1"/>
    <col min="7170" max="7170" width="28.42578125" style="38" customWidth="1"/>
    <col min="7171" max="7171" width="9" style="38" bestFit="1" customWidth="1"/>
    <col min="7172" max="7172" width="6.85546875" style="38" customWidth="1"/>
    <col min="7173" max="7173" width="28.140625" style="38" customWidth="1"/>
    <col min="7174" max="7174" width="14.28515625" style="38" customWidth="1"/>
    <col min="7175" max="7175" width="16.7109375" style="38" customWidth="1"/>
    <col min="7176" max="7176" width="19.42578125" style="38" customWidth="1"/>
    <col min="7177" max="7424" width="8.7109375" style="38"/>
    <col min="7425" max="7425" width="15.28515625" style="38" customWidth="1"/>
    <col min="7426" max="7426" width="28.42578125" style="38" customWidth="1"/>
    <col min="7427" max="7427" width="9" style="38" bestFit="1" customWidth="1"/>
    <col min="7428" max="7428" width="6.85546875" style="38" customWidth="1"/>
    <col min="7429" max="7429" width="28.140625" style="38" customWidth="1"/>
    <col min="7430" max="7430" width="14.28515625" style="38" customWidth="1"/>
    <col min="7431" max="7431" width="16.7109375" style="38" customWidth="1"/>
    <col min="7432" max="7432" width="19.42578125" style="38" customWidth="1"/>
    <col min="7433" max="7680" width="8.7109375" style="38"/>
    <col min="7681" max="7681" width="15.28515625" style="38" customWidth="1"/>
    <col min="7682" max="7682" width="28.42578125" style="38" customWidth="1"/>
    <col min="7683" max="7683" width="9" style="38" bestFit="1" customWidth="1"/>
    <col min="7684" max="7684" width="6.85546875" style="38" customWidth="1"/>
    <col min="7685" max="7685" width="28.140625" style="38" customWidth="1"/>
    <col min="7686" max="7686" width="14.28515625" style="38" customWidth="1"/>
    <col min="7687" max="7687" width="16.7109375" style="38" customWidth="1"/>
    <col min="7688" max="7688" width="19.42578125" style="38" customWidth="1"/>
    <col min="7689" max="7936" width="8.7109375" style="38"/>
    <col min="7937" max="7937" width="15.28515625" style="38" customWidth="1"/>
    <col min="7938" max="7938" width="28.42578125" style="38" customWidth="1"/>
    <col min="7939" max="7939" width="9" style="38" bestFit="1" customWidth="1"/>
    <col min="7940" max="7940" width="6.85546875" style="38" customWidth="1"/>
    <col min="7941" max="7941" width="28.140625" style="38" customWidth="1"/>
    <col min="7942" max="7942" width="14.28515625" style="38" customWidth="1"/>
    <col min="7943" max="7943" width="16.7109375" style="38" customWidth="1"/>
    <col min="7944" max="7944" width="19.42578125" style="38" customWidth="1"/>
    <col min="7945" max="8192" width="8.7109375" style="38"/>
    <col min="8193" max="8193" width="15.28515625" style="38" customWidth="1"/>
    <col min="8194" max="8194" width="28.42578125" style="38" customWidth="1"/>
    <col min="8195" max="8195" width="9" style="38" bestFit="1" customWidth="1"/>
    <col min="8196" max="8196" width="6.85546875" style="38" customWidth="1"/>
    <col min="8197" max="8197" width="28.140625" style="38" customWidth="1"/>
    <col min="8198" max="8198" width="14.28515625" style="38" customWidth="1"/>
    <col min="8199" max="8199" width="16.7109375" style="38" customWidth="1"/>
    <col min="8200" max="8200" width="19.42578125" style="38" customWidth="1"/>
    <col min="8201" max="8448" width="8.7109375" style="38"/>
    <col min="8449" max="8449" width="15.28515625" style="38" customWidth="1"/>
    <col min="8450" max="8450" width="28.42578125" style="38" customWidth="1"/>
    <col min="8451" max="8451" width="9" style="38" bestFit="1" customWidth="1"/>
    <col min="8452" max="8452" width="6.85546875" style="38" customWidth="1"/>
    <col min="8453" max="8453" width="28.140625" style="38" customWidth="1"/>
    <col min="8454" max="8454" width="14.28515625" style="38" customWidth="1"/>
    <col min="8455" max="8455" width="16.7109375" style="38" customWidth="1"/>
    <col min="8456" max="8456" width="19.42578125" style="38" customWidth="1"/>
    <col min="8457" max="8704" width="8.7109375" style="38"/>
    <col min="8705" max="8705" width="15.28515625" style="38" customWidth="1"/>
    <col min="8706" max="8706" width="28.42578125" style="38" customWidth="1"/>
    <col min="8707" max="8707" width="9" style="38" bestFit="1" customWidth="1"/>
    <col min="8708" max="8708" width="6.85546875" style="38" customWidth="1"/>
    <col min="8709" max="8709" width="28.140625" style="38" customWidth="1"/>
    <col min="8710" max="8710" width="14.28515625" style="38" customWidth="1"/>
    <col min="8711" max="8711" width="16.7109375" style="38" customWidth="1"/>
    <col min="8712" max="8712" width="19.42578125" style="38" customWidth="1"/>
    <col min="8713" max="8960" width="8.7109375" style="38"/>
    <col min="8961" max="8961" width="15.28515625" style="38" customWidth="1"/>
    <col min="8962" max="8962" width="28.42578125" style="38" customWidth="1"/>
    <col min="8963" max="8963" width="9" style="38" bestFit="1" customWidth="1"/>
    <col min="8964" max="8964" width="6.85546875" style="38" customWidth="1"/>
    <col min="8965" max="8965" width="28.140625" style="38" customWidth="1"/>
    <col min="8966" max="8966" width="14.28515625" style="38" customWidth="1"/>
    <col min="8967" max="8967" width="16.7109375" style="38" customWidth="1"/>
    <col min="8968" max="8968" width="19.42578125" style="38" customWidth="1"/>
    <col min="8969" max="9216" width="8.7109375" style="38"/>
    <col min="9217" max="9217" width="15.28515625" style="38" customWidth="1"/>
    <col min="9218" max="9218" width="28.42578125" style="38" customWidth="1"/>
    <col min="9219" max="9219" width="9" style="38" bestFit="1" customWidth="1"/>
    <col min="9220" max="9220" width="6.85546875" style="38" customWidth="1"/>
    <col min="9221" max="9221" width="28.140625" style="38" customWidth="1"/>
    <col min="9222" max="9222" width="14.28515625" style="38" customWidth="1"/>
    <col min="9223" max="9223" width="16.7109375" style="38" customWidth="1"/>
    <col min="9224" max="9224" width="19.42578125" style="38" customWidth="1"/>
    <col min="9225" max="9472" width="8.7109375" style="38"/>
    <col min="9473" max="9473" width="15.28515625" style="38" customWidth="1"/>
    <col min="9474" max="9474" width="28.42578125" style="38" customWidth="1"/>
    <col min="9475" max="9475" width="9" style="38" bestFit="1" customWidth="1"/>
    <col min="9476" max="9476" width="6.85546875" style="38" customWidth="1"/>
    <col min="9477" max="9477" width="28.140625" style="38" customWidth="1"/>
    <col min="9478" max="9478" width="14.28515625" style="38" customWidth="1"/>
    <col min="9479" max="9479" width="16.7109375" style="38" customWidth="1"/>
    <col min="9480" max="9480" width="19.42578125" style="38" customWidth="1"/>
    <col min="9481" max="9728" width="8.7109375" style="38"/>
    <col min="9729" max="9729" width="15.28515625" style="38" customWidth="1"/>
    <col min="9730" max="9730" width="28.42578125" style="38" customWidth="1"/>
    <col min="9731" max="9731" width="9" style="38" bestFit="1" customWidth="1"/>
    <col min="9732" max="9732" width="6.85546875" style="38" customWidth="1"/>
    <col min="9733" max="9733" width="28.140625" style="38" customWidth="1"/>
    <col min="9734" max="9734" width="14.28515625" style="38" customWidth="1"/>
    <col min="9735" max="9735" width="16.7109375" style="38" customWidth="1"/>
    <col min="9736" max="9736" width="19.42578125" style="38" customWidth="1"/>
    <col min="9737" max="9984" width="8.7109375" style="38"/>
    <col min="9985" max="9985" width="15.28515625" style="38" customWidth="1"/>
    <col min="9986" max="9986" width="28.42578125" style="38" customWidth="1"/>
    <col min="9987" max="9987" width="9" style="38" bestFit="1" customWidth="1"/>
    <col min="9988" max="9988" width="6.85546875" style="38" customWidth="1"/>
    <col min="9989" max="9989" width="28.140625" style="38" customWidth="1"/>
    <col min="9990" max="9990" width="14.28515625" style="38" customWidth="1"/>
    <col min="9991" max="9991" width="16.7109375" style="38" customWidth="1"/>
    <col min="9992" max="9992" width="19.42578125" style="38" customWidth="1"/>
    <col min="9993" max="10240" width="8.7109375" style="38"/>
    <col min="10241" max="10241" width="15.28515625" style="38" customWidth="1"/>
    <col min="10242" max="10242" width="28.42578125" style="38" customWidth="1"/>
    <col min="10243" max="10243" width="9" style="38" bestFit="1" customWidth="1"/>
    <col min="10244" max="10244" width="6.85546875" style="38" customWidth="1"/>
    <col min="10245" max="10245" width="28.140625" style="38" customWidth="1"/>
    <col min="10246" max="10246" width="14.28515625" style="38" customWidth="1"/>
    <col min="10247" max="10247" width="16.7109375" style="38" customWidth="1"/>
    <col min="10248" max="10248" width="19.42578125" style="38" customWidth="1"/>
    <col min="10249" max="10496" width="8.7109375" style="38"/>
    <col min="10497" max="10497" width="15.28515625" style="38" customWidth="1"/>
    <col min="10498" max="10498" width="28.42578125" style="38" customWidth="1"/>
    <col min="10499" max="10499" width="9" style="38" bestFit="1" customWidth="1"/>
    <col min="10500" max="10500" width="6.85546875" style="38" customWidth="1"/>
    <col min="10501" max="10501" width="28.140625" style="38" customWidth="1"/>
    <col min="10502" max="10502" width="14.28515625" style="38" customWidth="1"/>
    <col min="10503" max="10503" width="16.7109375" style="38" customWidth="1"/>
    <col min="10504" max="10504" width="19.42578125" style="38" customWidth="1"/>
    <col min="10505" max="10752" width="8.7109375" style="38"/>
    <col min="10753" max="10753" width="15.28515625" style="38" customWidth="1"/>
    <col min="10754" max="10754" width="28.42578125" style="38" customWidth="1"/>
    <col min="10755" max="10755" width="9" style="38" bestFit="1" customWidth="1"/>
    <col min="10756" max="10756" width="6.85546875" style="38" customWidth="1"/>
    <col min="10757" max="10757" width="28.140625" style="38" customWidth="1"/>
    <col min="10758" max="10758" width="14.28515625" style="38" customWidth="1"/>
    <col min="10759" max="10759" width="16.7109375" style="38" customWidth="1"/>
    <col min="10760" max="10760" width="19.42578125" style="38" customWidth="1"/>
    <col min="10761" max="11008" width="8.7109375" style="38"/>
    <col min="11009" max="11009" width="15.28515625" style="38" customWidth="1"/>
    <col min="11010" max="11010" width="28.42578125" style="38" customWidth="1"/>
    <col min="11011" max="11011" width="9" style="38" bestFit="1" customWidth="1"/>
    <col min="11012" max="11012" width="6.85546875" style="38" customWidth="1"/>
    <col min="11013" max="11013" width="28.140625" style="38" customWidth="1"/>
    <col min="11014" max="11014" width="14.28515625" style="38" customWidth="1"/>
    <col min="11015" max="11015" width="16.7109375" style="38" customWidth="1"/>
    <col min="11016" max="11016" width="19.42578125" style="38" customWidth="1"/>
    <col min="11017" max="11264" width="8.7109375" style="38"/>
    <col min="11265" max="11265" width="15.28515625" style="38" customWidth="1"/>
    <col min="11266" max="11266" width="28.42578125" style="38" customWidth="1"/>
    <col min="11267" max="11267" width="9" style="38" bestFit="1" customWidth="1"/>
    <col min="11268" max="11268" width="6.85546875" style="38" customWidth="1"/>
    <col min="11269" max="11269" width="28.140625" style="38" customWidth="1"/>
    <col min="11270" max="11270" width="14.28515625" style="38" customWidth="1"/>
    <col min="11271" max="11271" width="16.7109375" style="38" customWidth="1"/>
    <col min="11272" max="11272" width="19.42578125" style="38" customWidth="1"/>
    <col min="11273" max="11520" width="8.7109375" style="38"/>
    <col min="11521" max="11521" width="15.28515625" style="38" customWidth="1"/>
    <col min="11522" max="11522" width="28.42578125" style="38" customWidth="1"/>
    <col min="11523" max="11523" width="9" style="38" bestFit="1" customWidth="1"/>
    <col min="11524" max="11524" width="6.85546875" style="38" customWidth="1"/>
    <col min="11525" max="11525" width="28.140625" style="38" customWidth="1"/>
    <col min="11526" max="11526" width="14.28515625" style="38" customWidth="1"/>
    <col min="11527" max="11527" width="16.7109375" style="38" customWidth="1"/>
    <col min="11528" max="11528" width="19.42578125" style="38" customWidth="1"/>
    <col min="11529" max="11776" width="8.7109375" style="38"/>
    <col min="11777" max="11777" width="15.28515625" style="38" customWidth="1"/>
    <col min="11778" max="11778" width="28.42578125" style="38" customWidth="1"/>
    <col min="11779" max="11779" width="9" style="38" bestFit="1" customWidth="1"/>
    <col min="11780" max="11780" width="6.85546875" style="38" customWidth="1"/>
    <col min="11781" max="11781" width="28.140625" style="38" customWidth="1"/>
    <col min="11782" max="11782" width="14.28515625" style="38" customWidth="1"/>
    <col min="11783" max="11783" width="16.7109375" style="38" customWidth="1"/>
    <col min="11784" max="11784" width="19.42578125" style="38" customWidth="1"/>
    <col min="11785" max="12032" width="8.7109375" style="38"/>
    <col min="12033" max="12033" width="15.28515625" style="38" customWidth="1"/>
    <col min="12034" max="12034" width="28.42578125" style="38" customWidth="1"/>
    <col min="12035" max="12035" width="9" style="38" bestFit="1" customWidth="1"/>
    <col min="12036" max="12036" width="6.85546875" style="38" customWidth="1"/>
    <col min="12037" max="12037" width="28.140625" style="38" customWidth="1"/>
    <col min="12038" max="12038" width="14.28515625" style="38" customWidth="1"/>
    <col min="12039" max="12039" width="16.7109375" style="38" customWidth="1"/>
    <col min="12040" max="12040" width="19.42578125" style="38" customWidth="1"/>
    <col min="12041" max="12288" width="8.7109375" style="38"/>
    <col min="12289" max="12289" width="15.28515625" style="38" customWidth="1"/>
    <col min="12290" max="12290" width="28.42578125" style="38" customWidth="1"/>
    <col min="12291" max="12291" width="9" style="38" bestFit="1" customWidth="1"/>
    <col min="12292" max="12292" width="6.85546875" style="38" customWidth="1"/>
    <col min="12293" max="12293" width="28.140625" style="38" customWidth="1"/>
    <col min="12294" max="12294" width="14.28515625" style="38" customWidth="1"/>
    <col min="12295" max="12295" width="16.7109375" style="38" customWidth="1"/>
    <col min="12296" max="12296" width="19.42578125" style="38" customWidth="1"/>
    <col min="12297" max="12544" width="8.7109375" style="38"/>
    <col min="12545" max="12545" width="15.28515625" style="38" customWidth="1"/>
    <col min="12546" max="12546" width="28.42578125" style="38" customWidth="1"/>
    <col min="12547" max="12547" width="9" style="38" bestFit="1" customWidth="1"/>
    <col min="12548" max="12548" width="6.85546875" style="38" customWidth="1"/>
    <col min="12549" max="12549" width="28.140625" style="38" customWidth="1"/>
    <col min="12550" max="12550" width="14.28515625" style="38" customWidth="1"/>
    <col min="12551" max="12551" width="16.7109375" style="38" customWidth="1"/>
    <col min="12552" max="12552" width="19.42578125" style="38" customWidth="1"/>
    <col min="12553" max="12800" width="8.7109375" style="38"/>
    <col min="12801" max="12801" width="15.28515625" style="38" customWidth="1"/>
    <col min="12802" max="12802" width="28.42578125" style="38" customWidth="1"/>
    <col min="12803" max="12803" width="9" style="38" bestFit="1" customWidth="1"/>
    <col min="12804" max="12804" width="6.85546875" style="38" customWidth="1"/>
    <col min="12805" max="12805" width="28.140625" style="38" customWidth="1"/>
    <col min="12806" max="12806" width="14.28515625" style="38" customWidth="1"/>
    <col min="12807" max="12807" width="16.7109375" style="38" customWidth="1"/>
    <col min="12808" max="12808" width="19.42578125" style="38" customWidth="1"/>
    <col min="12809" max="13056" width="8.7109375" style="38"/>
    <col min="13057" max="13057" width="15.28515625" style="38" customWidth="1"/>
    <col min="13058" max="13058" width="28.42578125" style="38" customWidth="1"/>
    <col min="13059" max="13059" width="9" style="38" bestFit="1" customWidth="1"/>
    <col min="13060" max="13060" width="6.85546875" style="38" customWidth="1"/>
    <col min="13061" max="13061" width="28.140625" style="38" customWidth="1"/>
    <col min="13062" max="13062" width="14.28515625" style="38" customWidth="1"/>
    <col min="13063" max="13063" width="16.7109375" style="38" customWidth="1"/>
    <col min="13064" max="13064" width="19.42578125" style="38" customWidth="1"/>
    <col min="13065" max="13312" width="8.7109375" style="38"/>
    <col min="13313" max="13313" width="15.28515625" style="38" customWidth="1"/>
    <col min="13314" max="13314" width="28.42578125" style="38" customWidth="1"/>
    <col min="13315" max="13315" width="9" style="38" bestFit="1" customWidth="1"/>
    <col min="13316" max="13316" width="6.85546875" style="38" customWidth="1"/>
    <col min="13317" max="13317" width="28.140625" style="38" customWidth="1"/>
    <col min="13318" max="13318" width="14.28515625" style="38" customWidth="1"/>
    <col min="13319" max="13319" width="16.7109375" style="38" customWidth="1"/>
    <col min="13320" max="13320" width="19.42578125" style="38" customWidth="1"/>
    <col min="13321" max="13568" width="8.7109375" style="38"/>
    <col min="13569" max="13569" width="15.28515625" style="38" customWidth="1"/>
    <col min="13570" max="13570" width="28.42578125" style="38" customWidth="1"/>
    <col min="13571" max="13571" width="9" style="38" bestFit="1" customWidth="1"/>
    <col min="13572" max="13572" width="6.85546875" style="38" customWidth="1"/>
    <col min="13573" max="13573" width="28.140625" style="38" customWidth="1"/>
    <col min="13574" max="13574" width="14.28515625" style="38" customWidth="1"/>
    <col min="13575" max="13575" width="16.7109375" style="38" customWidth="1"/>
    <col min="13576" max="13576" width="19.42578125" style="38" customWidth="1"/>
    <col min="13577" max="13824" width="8.7109375" style="38"/>
    <col min="13825" max="13825" width="15.28515625" style="38" customWidth="1"/>
    <col min="13826" max="13826" width="28.42578125" style="38" customWidth="1"/>
    <col min="13827" max="13827" width="9" style="38" bestFit="1" customWidth="1"/>
    <col min="13828" max="13828" width="6.85546875" style="38" customWidth="1"/>
    <col min="13829" max="13829" width="28.140625" style="38" customWidth="1"/>
    <col min="13830" max="13830" width="14.28515625" style="38" customWidth="1"/>
    <col min="13831" max="13831" width="16.7109375" style="38" customWidth="1"/>
    <col min="13832" max="13832" width="19.42578125" style="38" customWidth="1"/>
    <col min="13833" max="14080" width="8.7109375" style="38"/>
    <col min="14081" max="14081" width="15.28515625" style="38" customWidth="1"/>
    <col min="14082" max="14082" width="28.42578125" style="38" customWidth="1"/>
    <col min="14083" max="14083" width="9" style="38" bestFit="1" customWidth="1"/>
    <col min="14084" max="14084" width="6.85546875" style="38" customWidth="1"/>
    <col min="14085" max="14085" width="28.140625" style="38" customWidth="1"/>
    <col min="14086" max="14086" width="14.28515625" style="38" customWidth="1"/>
    <col min="14087" max="14087" width="16.7109375" style="38" customWidth="1"/>
    <col min="14088" max="14088" width="19.42578125" style="38" customWidth="1"/>
    <col min="14089" max="14336" width="8.7109375" style="38"/>
    <col min="14337" max="14337" width="15.28515625" style="38" customWidth="1"/>
    <col min="14338" max="14338" width="28.42578125" style="38" customWidth="1"/>
    <col min="14339" max="14339" width="9" style="38" bestFit="1" customWidth="1"/>
    <col min="14340" max="14340" width="6.85546875" style="38" customWidth="1"/>
    <col min="14341" max="14341" width="28.140625" style="38" customWidth="1"/>
    <col min="14342" max="14342" width="14.28515625" style="38" customWidth="1"/>
    <col min="14343" max="14343" width="16.7109375" style="38" customWidth="1"/>
    <col min="14344" max="14344" width="19.42578125" style="38" customWidth="1"/>
    <col min="14345" max="14592" width="8.7109375" style="38"/>
    <col min="14593" max="14593" width="15.28515625" style="38" customWidth="1"/>
    <col min="14594" max="14594" width="28.42578125" style="38" customWidth="1"/>
    <col min="14595" max="14595" width="9" style="38" bestFit="1" customWidth="1"/>
    <col min="14596" max="14596" width="6.85546875" style="38" customWidth="1"/>
    <col min="14597" max="14597" width="28.140625" style="38" customWidth="1"/>
    <col min="14598" max="14598" width="14.28515625" style="38" customWidth="1"/>
    <col min="14599" max="14599" width="16.7109375" style="38" customWidth="1"/>
    <col min="14600" max="14600" width="19.42578125" style="38" customWidth="1"/>
    <col min="14601" max="14848" width="8.7109375" style="38"/>
    <col min="14849" max="14849" width="15.28515625" style="38" customWidth="1"/>
    <col min="14850" max="14850" width="28.42578125" style="38" customWidth="1"/>
    <col min="14851" max="14851" width="9" style="38" bestFit="1" customWidth="1"/>
    <col min="14852" max="14852" width="6.85546875" style="38" customWidth="1"/>
    <col min="14853" max="14853" width="28.140625" style="38" customWidth="1"/>
    <col min="14854" max="14854" width="14.28515625" style="38" customWidth="1"/>
    <col min="14855" max="14855" width="16.7109375" style="38" customWidth="1"/>
    <col min="14856" max="14856" width="19.42578125" style="38" customWidth="1"/>
    <col min="14857" max="15104" width="8.7109375" style="38"/>
    <col min="15105" max="15105" width="15.28515625" style="38" customWidth="1"/>
    <col min="15106" max="15106" width="28.42578125" style="38" customWidth="1"/>
    <col min="15107" max="15107" width="9" style="38" bestFit="1" customWidth="1"/>
    <col min="15108" max="15108" width="6.85546875" style="38" customWidth="1"/>
    <col min="15109" max="15109" width="28.140625" style="38" customWidth="1"/>
    <col min="15110" max="15110" width="14.28515625" style="38" customWidth="1"/>
    <col min="15111" max="15111" width="16.7109375" style="38" customWidth="1"/>
    <col min="15112" max="15112" width="19.42578125" style="38" customWidth="1"/>
    <col min="15113" max="15360" width="8.7109375" style="38"/>
    <col min="15361" max="15361" width="15.28515625" style="38" customWidth="1"/>
    <col min="15362" max="15362" width="28.42578125" style="38" customWidth="1"/>
    <col min="15363" max="15363" width="9" style="38" bestFit="1" customWidth="1"/>
    <col min="15364" max="15364" width="6.85546875" style="38" customWidth="1"/>
    <col min="15365" max="15365" width="28.140625" style="38" customWidth="1"/>
    <col min="15366" max="15366" width="14.28515625" style="38" customWidth="1"/>
    <col min="15367" max="15367" width="16.7109375" style="38" customWidth="1"/>
    <col min="15368" max="15368" width="19.42578125" style="38" customWidth="1"/>
    <col min="15369" max="15616" width="8.7109375" style="38"/>
    <col min="15617" max="15617" width="15.28515625" style="38" customWidth="1"/>
    <col min="15618" max="15618" width="28.42578125" style="38" customWidth="1"/>
    <col min="15619" max="15619" width="9" style="38" bestFit="1" customWidth="1"/>
    <col min="15620" max="15620" width="6.85546875" style="38" customWidth="1"/>
    <col min="15621" max="15621" width="28.140625" style="38" customWidth="1"/>
    <col min="15622" max="15622" width="14.28515625" style="38" customWidth="1"/>
    <col min="15623" max="15623" width="16.7109375" style="38" customWidth="1"/>
    <col min="15624" max="15624" width="19.42578125" style="38" customWidth="1"/>
    <col min="15625" max="15872" width="8.7109375" style="38"/>
    <col min="15873" max="15873" width="15.28515625" style="38" customWidth="1"/>
    <col min="15874" max="15874" width="28.42578125" style="38" customWidth="1"/>
    <col min="15875" max="15875" width="9" style="38" bestFit="1" customWidth="1"/>
    <col min="15876" max="15876" width="6.85546875" style="38" customWidth="1"/>
    <col min="15877" max="15877" width="28.140625" style="38" customWidth="1"/>
    <col min="15878" max="15878" width="14.28515625" style="38" customWidth="1"/>
    <col min="15879" max="15879" width="16.7109375" style="38" customWidth="1"/>
    <col min="15880" max="15880" width="19.42578125" style="38" customWidth="1"/>
    <col min="15881" max="16128" width="8.7109375" style="38"/>
    <col min="16129" max="16129" width="15.28515625" style="38" customWidth="1"/>
    <col min="16130" max="16130" width="28.42578125" style="38" customWidth="1"/>
    <col min="16131" max="16131" width="9" style="38" bestFit="1" customWidth="1"/>
    <col min="16132" max="16132" width="6.85546875" style="38" customWidth="1"/>
    <col min="16133" max="16133" width="28.140625" style="38" customWidth="1"/>
    <col min="16134" max="16134" width="14.28515625" style="38" customWidth="1"/>
    <col min="16135" max="16135" width="16.7109375" style="38" customWidth="1"/>
    <col min="16136" max="16136" width="19.42578125" style="38" customWidth="1"/>
    <col min="16137" max="16384" width="8.7109375" style="38"/>
  </cols>
  <sheetData>
    <row r="1" spans="1:9" ht="24.75" customHeight="1" x14ac:dyDescent="0.2">
      <c r="A1" s="80"/>
      <c r="B1" s="80"/>
      <c r="C1" s="37"/>
      <c r="D1" s="37"/>
      <c r="E1" s="37"/>
      <c r="F1" s="37"/>
      <c r="G1" s="37"/>
      <c r="H1" s="37"/>
    </row>
    <row r="2" spans="1:9" ht="20.25" x14ac:dyDescent="0.3">
      <c r="A2" s="81" t="s">
        <v>25</v>
      </c>
      <c r="B2" s="82" t="s">
        <v>58</v>
      </c>
      <c r="C2" s="40"/>
      <c r="D2" s="40"/>
      <c r="E2" s="39"/>
      <c r="F2" s="73">
        <v>42614</v>
      </c>
      <c r="G2" s="41" t="s">
        <v>26</v>
      </c>
      <c r="H2" s="74">
        <v>519000</v>
      </c>
    </row>
    <row r="3" spans="1:9" ht="15.75" x14ac:dyDescent="0.25">
      <c r="A3" s="81" t="s">
        <v>27</v>
      </c>
      <c r="B3" s="83"/>
      <c r="C3" s="40"/>
      <c r="D3" s="40"/>
      <c r="E3" s="39"/>
      <c r="F3" s="42"/>
      <c r="G3" s="92" t="s">
        <v>56</v>
      </c>
      <c r="H3" s="91">
        <f>+H2*0.2</f>
        <v>103800</v>
      </c>
    </row>
    <row r="4" spans="1:9" ht="15.75" x14ac:dyDescent="0.25">
      <c r="A4" s="81" t="s">
        <v>28</v>
      </c>
      <c r="B4" s="83">
        <v>5</v>
      </c>
      <c r="C4" s="40"/>
      <c r="D4" s="40"/>
      <c r="E4" s="39"/>
      <c r="F4" s="42"/>
      <c r="G4" s="40"/>
      <c r="H4" s="75"/>
    </row>
    <row r="5" spans="1:9" ht="16.5" thickBot="1" x14ac:dyDescent="0.3">
      <c r="A5" s="84"/>
      <c r="B5" s="75"/>
      <c r="C5" s="40"/>
      <c r="D5" s="40"/>
      <c r="E5" s="44"/>
      <c r="F5" s="45"/>
      <c r="G5" s="40"/>
      <c r="H5" s="75"/>
    </row>
    <row r="6" spans="1:9" ht="24.95" customHeight="1" x14ac:dyDescent="0.25">
      <c r="A6" s="85" t="s">
        <v>29</v>
      </c>
      <c r="B6" s="86" t="s">
        <v>30</v>
      </c>
      <c r="C6" s="46" t="s">
        <v>31</v>
      </c>
      <c r="D6" s="47"/>
      <c r="E6" s="48"/>
      <c r="F6" s="49" t="s">
        <v>32</v>
      </c>
      <c r="G6" s="50"/>
      <c r="H6" s="76" t="s">
        <v>33</v>
      </c>
    </row>
    <row r="7" spans="1:9" ht="15.75" x14ac:dyDescent="0.25">
      <c r="A7" s="87">
        <v>1050</v>
      </c>
      <c r="B7" s="88" t="s">
        <v>59</v>
      </c>
      <c r="C7" s="53">
        <v>1</v>
      </c>
      <c r="D7" s="40"/>
      <c r="E7" s="54" t="s">
        <v>34</v>
      </c>
      <c r="F7" s="55">
        <v>5575</v>
      </c>
      <c r="G7" s="56"/>
      <c r="H7" s="77">
        <f>F7*12</f>
        <v>66900</v>
      </c>
      <c r="I7" s="57"/>
    </row>
    <row r="8" spans="1:9" ht="15.75" x14ac:dyDescent="0.25">
      <c r="A8" s="87">
        <v>1160</v>
      </c>
      <c r="B8" s="88" t="s">
        <v>59</v>
      </c>
      <c r="C8" s="53">
        <v>2</v>
      </c>
      <c r="D8" s="40"/>
      <c r="E8" s="58" t="s">
        <v>52</v>
      </c>
      <c r="F8" s="59">
        <v>50</v>
      </c>
      <c r="G8" s="56"/>
      <c r="H8" s="77">
        <f>SUM(F8)*12</f>
        <v>600</v>
      </c>
      <c r="I8" s="57"/>
    </row>
    <row r="9" spans="1:9" ht="15.75" x14ac:dyDescent="0.25">
      <c r="A9" s="87">
        <v>1050</v>
      </c>
      <c r="B9" s="88" t="s">
        <v>59</v>
      </c>
      <c r="C9" s="53">
        <v>3</v>
      </c>
      <c r="D9" s="40"/>
      <c r="E9" s="54" t="s">
        <v>35</v>
      </c>
      <c r="F9" s="55">
        <f>H9/12</f>
        <v>5625</v>
      </c>
      <c r="G9" s="56"/>
      <c r="H9" s="77">
        <f>H7+H8</f>
        <v>67500</v>
      </c>
      <c r="I9" s="57"/>
    </row>
    <row r="10" spans="1:9" ht="15.75" x14ac:dyDescent="0.25">
      <c r="A10" s="51">
        <v>1100</v>
      </c>
      <c r="B10" s="88" t="s">
        <v>59</v>
      </c>
      <c r="C10" s="53">
        <v>4</v>
      </c>
      <c r="D10" s="40"/>
      <c r="E10" s="54" t="s">
        <v>36</v>
      </c>
      <c r="F10" s="55">
        <f>H10/12</f>
        <v>278.75</v>
      </c>
      <c r="G10" s="60">
        <v>0.05</v>
      </c>
      <c r="H10" s="77">
        <f>H7*G10</f>
        <v>3345</v>
      </c>
      <c r="I10" s="57"/>
    </row>
    <row r="11" spans="1:9" ht="15.75" x14ac:dyDescent="0.25">
      <c r="A11" s="51">
        <v>1200</v>
      </c>
      <c r="B11" s="52" t="s">
        <v>59</v>
      </c>
      <c r="C11" s="53">
        <v>5</v>
      </c>
      <c r="D11" s="40"/>
      <c r="E11" s="54" t="s">
        <v>37</v>
      </c>
      <c r="F11" s="55">
        <f>H11/12</f>
        <v>5346.25</v>
      </c>
      <c r="G11" s="56"/>
      <c r="H11" s="77">
        <f>H9-H10</f>
        <v>64155</v>
      </c>
      <c r="I11" s="57"/>
    </row>
    <row r="12" spans="1:9" ht="15.75" x14ac:dyDescent="0.25">
      <c r="A12" s="51"/>
      <c r="B12" s="52"/>
      <c r="C12" s="53"/>
      <c r="D12" s="40"/>
      <c r="E12" s="48"/>
      <c r="F12" s="48"/>
      <c r="G12" s="48"/>
      <c r="H12" s="78"/>
    </row>
    <row r="13" spans="1:9" ht="15.75" x14ac:dyDescent="0.25">
      <c r="A13" s="51"/>
      <c r="C13" s="53"/>
      <c r="D13" s="40"/>
      <c r="E13" s="49" t="s">
        <v>38</v>
      </c>
      <c r="F13" s="50"/>
      <c r="G13" s="49" t="s">
        <v>39</v>
      </c>
      <c r="H13" s="76" t="s">
        <v>33</v>
      </c>
    </row>
    <row r="14" spans="1:9" ht="15.75" x14ac:dyDescent="0.25">
      <c r="A14" s="51"/>
      <c r="C14" s="53"/>
      <c r="D14" s="40"/>
      <c r="E14" s="61" t="s">
        <v>40</v>
      </c>
      <c r="F14" s="56"/>
      <c r="G14" s="62">
        <f>H14/$H$11</f>
        <v>5.2996648741329595E-2</v>
      </c>
      <c r="H14" s="79">
        <v>3400</v>
      </c>
    </row>
    <row r="15" spans="1:9" ht="15.75" x14ac:dyDescent="0.25">
      <c r="A15" s="51"/>
      <c r="B15" s="63"/>
      <c r="C15" s="53"/>
      <c r="D15" s="40"/>
      <c r="E15" s="61" t="s">
        <v>41</v>
      </c>
      <c r="F15" s="56"/>
      <c r="G15" s="62">
        <f>H15/$H$11</f>
        <v>0</v>
      </c>
      <c r="H15" s="77">
        <v>0</v>
      </c>
    </row>
    <row r="16" spans="1:9" ht="15.75" x14ac:dyDescent="0.25">
      <c r="A16" s="51"/>
      <c r="B16" s="64"/>
      <c r="C16" s="53"/>
      <c r="D16" s="40"/>
      <c r="E16" s="61" t="s">
        <v>42</v>
      </c>
      <c r="F16" s="65"/>
      <c r="G16" s="62">
        <f t="shared" ref="G16:G21" si="0">H16/$H$11</f>
        <v>0.11076299586937885</v>
      </c>
      <c r="H16" s="79">
        <v>7106</v>
      </c>
    </row>
    <row r="17" spans="1:9" ht="15.75" x14ac:dyDescent="0.25">
      <c r="A17" s="51"/>
      <c r="C17" s="53"/>
      <c r="D17" s="40"/>
      <c r="E17" s="61" t="s">
        <v>43</v>
      </c>
      <c r="F17" s="56" t="s">
        <v>61</v>
      </c>
      <c r="G17" s="62">
        <f t="shared" si="0"/>
        <v>7.481879822305354E-2</v>
      </c>
      <c r="H17" s="79">
        <v>4800</v>
      </c>
    </row>
    <row r="18" spans="1:9" ht="15.75" x14ac:dyDescent="0.25">
      <c r="A18" s="51"/>
      <c r="C18" s="66"/>
      <c r="D18" s="40"/>
      <c r="E18" s="61" t="s">
        <v>44</v>
      </c>
      <c r="F18" s="56"/>
      <c r="G18" s="62">
        <f t="shared" si="0"/>
        <v>2.939755280180812E-2</v>
      </c>
      <c r="H18" s="79">
        <v>1886</v>
      </c>
    </row>
    <row r="19" spans="1:9" ht="15.75" x14ac:dyDescent="0.25">
      <c r="A19" s="51"/>
      <c r="B19" s="52"/>
      <c r="C19" s="66"/>
      <c r="D19" s="40"/>
      <c r="E19" s="61" t="s">
        <v>45</v>
      </c>
      <c r="F19" s="67"/>
      <c r="G19" s="62">
        <f t="shared" si="0"/>
        <v>9.2525913802509546E-2</v>
      </c>
      <c r="H19" s="79">
        <v>5936</v>
      </c>
    </row>
    <row r="20" spans="1:9" ht="15.75" x14ac:dyDescent="0.25">
      <c r="A20" s="51"/>
      <c r="B20" s="52"/>
      <c r="C20" s="66"/>
      <c r="D20" s="40"/>
      <c r="E20" s="61" t="s">
        <v>46</v>
      </c>
      <c r="F20" s="67"/>
      <c r="G20" s="62">
        <f t="shared" si="0"/>
        <v>7.6813966175668297E-2</v>
      </c>
      <c r="H20" s="79">
        <v>4928</v>
      </c>
    </row>
    <row r="21" spans="1:9" ht="15.75" x14ac:dyDescent="0.25">
      <c r="A21" s="51"/>
      <c r="B21" s="52"/>
      <c r="C21" s="66"/>
      <c r="D21" s="40"/>
      <c r="E21" s="61" t="s">
        <v>47</v>
      </c>
      <c r="F21" s="67"/>
      <c r="G21" s="62">
        <f t="shared" si="0"/>
        <v>1.8704699555763385E-2</v>
      </c>
      <c r="H21" s="79">
        <v>1200</v>
      </c>
    </row>
    <row r="22" spans="1:9" ht="15.75" x14ac:dyDescent="0.25">
      <c r="A22" s="51"/>
      <c r="B22" s="52"/>
      <c r="C22" s="66"/>
      <c r="D22" s="40"/>
      <c r="E22" s="61" t="s">
        <v>51</v>
      </c>
      <c r="F22" s="67"/>
      <c r="G22" s="62" t="s">
        <v>51</v>
      </c>
      <c r="H22" s="77" t="s">
        <v>51</v>
      </c>
    </row>
    <row r="23" spans="1:9" ht="15.75" x14ac:dyDescent="0.25">
      <c r="A23" s="51"/>
      <c r="B23" s="52"/>
      <c r="C23" s="66"/>
      <c r="D23" s="40"/>
      <c r="E23" s="54" t="s">
        <v>48</v>
      </c>
      <c r="F23" s="56"/>
      <c r="G23" s="62">
        <f>H23/$H$11</f>
        <v>0.45602057516951133</v>
      </c>
      <c r="H23" s="55">
        <f>SUM(H14:H22)</f>
        <v>29256</v>
      </c>
    </row>
    <row r="24" spans="1:9" ht="16.5" thickBot="1" x14ac:dyDescent="0.3">
      <c r="A24" s="68"/>
      <c r="B24" s="69"/>
      <c r="C24" s="70"/>
      <c r="D24" s="40"/>
      <c r="E24" s="54" t="s">
        <v>49</v>
      </c>
      <c r="F24" s="56"/>
      <c r="G24" s="56"/>
      <c r="H24" s="55">
        <f>H11-H23</f>
        <v>34899</v>
      </c>
    </row>
    <row r="25" spans="1:9" ht="21" thickBot="1" x14ac:dyDescent="0.35">
      <c r="A25" s="40"/>
      <c r="C25" s="40"/>
      <c r="D25" s="40"/>
      <c r="E25" s="43" t="s">
        <v>50</v>
      </c>
      <c r="F25" s="71"/>
      <c r="G25" s="72"/>
      <c r="H25" s="94">
        <f>SUM(H24)/H2</f>
        <v>6.7242774566473984E-2</v>
      </c>
      <c r="I25" s="64" t="s">
        <v>51</v>
      </c>
    </row>
    <row r="26" spans="1:9" ht="21" thickTop="1" x14ac:dyDescent="0.3">
      <c r="D26" s="40"/>
      <c r="E26" s="43"/>
      <c r="H26" s="72"/>
    </row>
    <row r="27" spans="1:9" ht="15.75" x14ac:dyDescent="0.25">
      <c r="D27" s="40"/>
      <c r="E27" s="43" t="s">
        <v>53</v>
      </c>
      <c r="F27" s="89">
        <v>2111.35</v>
      </c>
      <c r="H27" s="89">
        <f>+F27*12</f>
        <v>25336.199999999997</v>
      </c>
    </row>
    <row r="28" spans="1:9" ht="15.75" x14ac:dyDescent="0.25">
      <c r="D28" s="40"/>
      <c r="E28" s="43" t="s">
        <v>60</v>
      </c>
      <c r="F28" s="89"/>
      <c r="H28" s="89"/>
    </row>
    <row r="29" spans="1:9" ht="15.75" x14ac:dyDescent="0.25">
      <c r="D29" s="40"/>
      <c r="E29" s="43" t="s">
        <v>54</v>
      </c>
      <c r="F29" s="38">
        <v>613</v>
      </c>
      <c r="H29" s="93">
        <f>+H24-H27</f>
        <v>9562.8000000000029</v>
      </c>
    </row>
    <row r="30" spans="1:9" ht="15.75" x14ac:dyDescent="0.25">
      <c r="D30" s="40"/>
      <c r="E30" s="43" t="s">
        <v>55</v>
      </c>
      <c r="F30" s="89">
        <v>792.5</v>
      </c>
      <c r="H30" s="89">
        <v>9507</v>
      </c>
    </row>
    <row r="31" spans="1:9" ht="19.149999999999999" customHeight="1" thickBot="1" x14ac:dyDescent="0.35">
      <c r="D31" s="40"/>
      <c r="E31" s="43" t="s">
        <v>57</v>
      </c>
      <c r="H31" s="90">
        <f>+(H30+H29)/H3</f>
        <v>0.18371676300578038</v>
      </c>
    </row>
    <row r="32" spans="1:9" ht="16.5" thickTop="1" x14ac:dyDescent="0.25">
      <c r="D32" s="40"/>
    </row>
    <row r="33" spans="4:4" ht="20.100000000000001" customHeight="1" x14ac:dyDescent="0.25">
      <c r="D33" s="40"/>
    </row>
  </sheetData>
  <pageMargins left="0.7" right="0.7" top="0.75" bottom="0.75" header="0.3" footer="0.3"/>
  <pageSetup scale="93" orientation="landscape" r:id="rId1"/>
  <ignoredErrors>
    <ignoredError sqref="H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workbookViewId="0">
      <pane ySplit="17" topLeftCell="A18" activePane="bottomLeft" state="frozenSplit"/>
      <selection pane="bottomLeft" activeCell="D8" sqref="D8"/>
    </sheetView>
  </sheetViews>
  <sheetFormatPr defaultColWidth="9.140625"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97" t="s">
        <v>10</v>
      </c>
      <c r="C4" s="98"/>
      <c r="D4" s="99"/>
      <c r="E4" s="2"/>
      <c r="F4" s="3"/>
      <c r="G4" s="3"/>
      <c r="H4" s="97" t="s">
        <v>17</v>
      </c>
      <c r="I4" s="98"/>
      <c r="J4" s="99"/>
    </row>
    <row r="5" spans="1:10" ht="15" x14ac:dyDescent="0.3">
      <c r="A5" s="2"/>
      <c r="B5" s="7"/>
      <c r="C5" s="8" t="s">
        <v>11</v>
      </c>
      <c r="D5" s="31">
        <v>400000</v>
      </c>
      <c r="E5" s="2"/>
      <c r="F5" s="3"/>
      <c r="G5" s="3"/>
      <c r="H5" s="7"/>
      <c r="I5" s="8" t="s">
        <v>18</v>
      </c>
      <c r="J5" s="35">
        <f>IF(Values_Entered,-PMT(Interest_Rate/Num_Pmt_Per_Year,Loan_Years*Num_Pmt_Per_Year,Loan_Amount),"")</f>
        <v>2111.3473611911095</v>
      </c>
    </row>
    <row r="6" spans="1:10" ht="15" x14ac:dyDescent="0.3">
      <c r="A6" s="2"/>
      <c r="B6" s="7"/>
      <c r="C6" s="8" t="s">
        <v>12</v>
      </c>
      <c r="D6" s="32">
        <v>0.04</v>
      </c>
      <c r="E6" s="2"/>
      <c r="F6" s="3"/>
      <c r="G6" s="3"/>
      <c r="H6" s="7"/>
      <c r="I6" s="8" t="s">
        <v>19</v>
      </c>
      <c r="J6" s="36">
        <f>IF(Values_Entered,Loan_Years*Num_Pmt_Per_Year,"")</f>
        <v>300</v>
      </c>
    </row>
    <row r="7" spans="1:10" ht="15" x14ac:dyDescent="0.3">
      <c r="A7" s="2"/>
      <c r="B7" s="7"/>
      <c r="C7" s="8" t="s">
        <v>13</v>
      </c>
      <c r="D7" s="33">
        <v>25</v>
      </c>
      <c r="E7" s="2"/>
      <c r="F7" s="3"/>
      <c r="G7" s="3"/>
      <c r="H7" s="7"/>
      <c r="I7" s="8" t="s">
        <v>20</v>
      </c>
      <c r="J7" s="36">
        <f>IF(Values_Entered,Number_of_Payments,"")</f>
        <v>300</v>
      </c>
    </row>
    <row r="8" spans="1:10" ht="15" x14ac:dyDescent="0.3">
      <c r="A8" s="2"/>
      <c r="B8" s="7"/>
      <c r="C8" s="8" t="s">
        <v>14</v>
      </c>
      <c r="D8" s="33">
        <v>12</v>
      </c>
      <c r="E8" s="2"/>
      <c r="F8" s="3"/>
      <c r="G8" s="3"/>
      <c r="H8" s="7"/>
      <c r="I8" s="8" t="s">
        <v>21</v>
      </c>
      <c r="J8" s="35">
        <f>IF(Values_Entered,SUMIF(Beg_Bal,"&gt;0",Extra_Pay),"")</f>
        <v>0</v>
      </c>
    </row>
    <row r="9" spans="1:10" ht="15" x14ac:dyDescent="0.3">
      <c r="A9" s="2"/>
      <c r="B9" s="7"/>
      <c r="C9" s="8" t="s">
        <v>15</v>
      </c>
      <c r="D9" s="34">
        <v>40611</v>
      </c>
      <c r="E9" s="2"/>
      <c r="F9" s="3"/>
      <c r="G9" s="3"/>
      <c r="H9" s="10"/>
      <c r="I9" s="11" t="s">
        <v>22</v>
      </c>
      <c r="J9" s="35">
        <f>IF(Values_Entered,SUMIF(Beg_Bal,"&gt;0",Int),"")</f>
        <v>233404.208357333</v>
      </c>
    </row>
    <row r="10" spans="1:10" x14ac:dyDescent="0.25">
      <c r="A10" s="2"/>
      <c r="B10" s="10"/>
      <c r="C10" s="11" t="s">
        <v>16</v>
      </c>
      <c r="D10" s="31">
        <v>0</v>
      </c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95"/>
      <c r="D12" s="96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>
        <f>IF(Values_Entered,1,"")</f>
        <v>1</v>
      </c>
      <c r="B18" s="24">
        <f t="shared" ref="B18:B81" si="0">IF(Pay_Num&lt;&gt;"",DATE(YEAR(Loan_Start),MONTH(Loan_Start)+(Pay_Num)*12/Num_Pmt_Per_Year,DAY(Loan_Start)),"")</f>
        <v>40642</v>
      </c>
      <c r="C18" s="29">
        <f>IF(Values_Entered,Loan_Amount,"")</f>
        <v>400000</v>
      </c>
      <c r="D18" s="29">
        <f>IF(Pay_Num&lt;&gt;"",Scheduled_Monthly_Payment,"")</f>
        <v>2111.3473611911095</v>
      </c>
      <c r="E18" s="30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29">
        <f t="shared" ref="F18:F81" si="2">IF(AND(Pay_Num&lt;&gt;"",Sched_Pay+Extra_Pay&lt;Beg_Bal),Sched_Pay+Extra_Pay,IF(Pay_Num&lt;&gt;"",Beg_Bal,""))</f>
        <v>2111.3473611911095</v>
      </c>
      <c r="G18" s="29">
        <f>IF(Pay_Num&lt;&gt;"",Total_Pay-Int,"")</f>
        <v>778.014027857776</v>
      </c>
      <c r="H18" s="29">
        <f>IF(Pay_Num&lt;&gt;"",Beg_Bal*(Interest_Rate/Num_Pmt_Per_Year),"")</f>
        <v>1333.3333333333335</v>
      </c>
      <c r="I18" s="29">
        <f t="shared" ref="I18:I81" si="3">IF(AND(Pay_Num&lt;&gt;"",Sched_Pay+Extra_Pay&lt;Beg_Bal),Beg_Bal-Princ,IF(Pay_Num&lt;&gt;"",0,""))</f>
        <v>399221.9859721422</v>
      </c>
      <c r="J18" s="29">
        <f>SUM($H$18:$H18)</f>
        <v>1333.3333333333335</v>
      </c>
    </row>
    <row r="19" spans="1:10" s="19" customFormat="1" ht="12.75" customHeight="1" x14ac:dyDescent="0.25">
      <c r="A19" s="23">
        <f t="shared" ref="A19:A82" si="4">IF(Values_Entered,A18+1,"")</f>
        <v>2</v>
      </c>
      <c r="B19" s="24">
        <f t="shared" si="0"/>
        <v>40672</v>
      </c>
      <c r="C19" s="29">
        <f t="shared" ref="C19:C82" si="5">IF(Pay_Num&lt;&gt;"",I18,"")</f>
        <v>399221.9859721422</v>
      </c>
      <c r="D19" s="29">
        <f>IF(Pay_Num&lt;&gt;"",Scheduled_Monthly_Payment,"")</f>
        <v>2111.3473611911095</v>
      </c>
      <c r="E19" s="30">
        <f t="shared" si="1"/>
        <v>0</v>
      </c>
      <c r="F19" s="29">
        <f t="shared" si="2"/>
        <v>2111.3473611911095</v>
      </c>
      <c r="G19" s="29">
        <f t="shared" ref="G19:G82" si="6">IF(Pay_Num&lt;&gt;"",Total_Pay-Int,"")</f>
        <v>780.60740795063543</v>
      </c>
      <c r="H19" s="29">
        <f t="shared" ref="H19:H82" si="7">IF(Pay_Num&lt;&gt;"",Beg_Bal*Interest_Rate/Num_Pmt_Per_Year,"")</f>
        <v>1330.7399532404741</v>
      </c>
      <c r="I19" s="29">
        <f t="shared" si="3"/>
        <v>398441.37856419157</v>
      </c>
      <c r="J19" s="29">
        <f>SUM($H$18:$H19)</f>
        <v>2664.0732865738073</v>
      </c>
    </row>
    <row r="20" spans="1:10" s="19" customFormat="1" ht="12.75" customHeight="1" x14ac:dyDescent="0.25">
      <c r="A20" s="23">
        <f t="shared" si="4"/>
        <v>3</v>
      </c>
      <c r="B20" s="24">
        <f t="shared" si="0"/>
        <v>40703</v>
      </c>
      <c r="C20" s="29">
        <f t="shared" si="5"/>
        <v>398441.37856419157</v>
      </c>
      <c r="D20" s="29">
        <f t="shared" ref="D20:D83" si="8">IF(Pay_Num&lt;&gt;"",Scheduled_Monthly_Payment,"")</f>
        <v>2111.3473611911095</v>
      </c>
      <c r="E20" s="30">
        <f t="shared" si="1"/>
        <v>0</v>
      </c>
      <c r="F20" s="29">
        <f t="shared" si="2"/>
        <v>2111.3473611911095</v>
      </c>
      <c r="G20" s="29">
        <f t="shared" si="6"/>
        <v>783.20943264380435</v>
      </c>
      <c r="H20" s="29">
        <f t="shared" si="7"/>
        <v>1328.1379285473051</v>
      </c>
      <c r="I20" s="29">
        <f t="shared" si="3"/>
        <v>397658.16913154779</v>
      </c>
      <c r="J20" s="29">
        <f>SUM($H$18:$H20)</f>
        <v>3992.2112151211122</v>
      </c>
    </row>
    <row r="21" spans="1:10" s="19" customFormat="1" x14ac:dyDescent="0.25">
      <c r="A21" s="23">
        <f t="shared" si="4"/>
        <v>4</v>
      </c>
      <c r="B21" s="24">
        <f t="shared" si="0"/>
        <v>40733</v>
      </c>
      <c r="C21" s="29">
        <f t="shared" si="5"/>
        <v>397658.16913154779</v>
      </c>
      <c r="D21" s="29">
        <f>IF(Pay_Num&lt;&gt;"",Scheduled_Monthly_Payment,"")</f>
        <v>2111.3473611911095</v>
      </c>
      <c r="E21" s="30">
        <f t="shared" si="1"/>
        <v>0</v>
      </c>
      <c r="F21" s="29">
        <f t="shared" si="2"/>
        <v>2111.3473611911095</v>
      </c>
      <c r="G21" s="29">
        <f t="shared" si="6"/>
        <v>785.82013075261671</v>
      </c>
      <c r="H21" s="29">
        <f t="shared" si="7"/>
        <v>1325.5272304384928</v>
      </c>
      <c r="I21" s="29">
        <f t="shared" si="3"/>
        <v>396872.34900079516</v>
      </c>
      <c r="J21" s="29">
        <f>SUM($H$18:$H21)</f>
        <v>5317.7384455596048</v>
      </c>
    </row>
    <row r="22" spans="1:10" s="19" customFormat="1" x14ac:dyDescent="0.25">
      <c r="A22" s="23">
        <f t="shared" si="4"/>
        <v>5</v>
      </c>
      <c r="B22" s="24">
        <f t="shared" si="0"/>
        <v>40764</v>
      </c>
      <c r="C22" s="29">
        <f t="shared" si="5"/>
        <v>396872.34900079516</v>
      </c>
      <c r="D22" s="29">
        <f t="shared" si="8"/>
        <v>2111.3473611911095</v>
      </c>
      <c r="E22" s="30">
        <f t="shared" si="1"/>
        <v>0</v>
      </c>
      <c r="F22" s="29">
        <f t="shared" si="2"/>
        <v>2111.3473611911095</v>
      </c>
      <c r="G22" s="29">
        <f t="shared" si="6"/>
        <v>788.43953118845889</v>
      </c>
      <c r="H22" s="29">
        <f t="shared" si="7"/>
        <v>1322.9078300026506</v>
      </c>
      <c r="I22" s="29">
        <f t="shared" si="3"/>
        <v>396083.9094696067</v>
      </c>
      <c r="J22" s="29">
        <f>SUM($H$18:$H22)</f>
        <v>6640.6462755622551</v>
      </c>
    </row>
    <row r="23" spans="1:10" x14ac:dyDescent="0.25">
      <c r="A23" s="23">
        <f t="shared" si="4"/>
        <v>6</v>
      </c>
      <c r="B23" s="24">
        <f t="shared" si="0"/>
        <v>40795</v>
      </c>
      <c r="C23" s="29">
        <f t="shared" si="5"/>
        <v>396083.9094696067</v>
      </c>
      <c r="D23" s="29">
        <f t="shared" si="8"/>
        <v>2111.3473611911095</v>
      </c>
      <c r="E23" s="30">
        <f t="shared" si="1"/>
        <v>0</v>
      </c>
      <c r="F23" s="29">
        <f t="shared" si="2"/>
        <v>2111.3473611911095</v>
      </c>
      <c r="G23" s="29">
        <f t="shared" si="6"/>
        <v>791.0676629590871</v>
      </c>
      <c r="H23" s="29">
        <f t="shared" si="7"/>
        <v>1320.2796982320224</v>
      </c>
      <c r="I23" s="29">
        <f t="shared" si="3"/>
        <v>395292.8418066476</v>
      </c>
      <c r="J23" s="29">
        <f>SUM($H$18:$H23)</f>
        <v>7960.9259737942775</v>
      </c>
    </row>
    <row r="24" spans="1:10" x14ac:dyDescent="0.25">
      <c r="A24" s="23">
        <f t="shared" si="4"/>
        <v>7</v>
      </c>
      <c r="B24" s="24">
        <f t="shared" si="0"/>
        <v>40825</v>
      </c>
      <c r="C24" s="29">
        <f t="shared" si="5"/>
        <v>395292.8418066476</v>
      </c>
      <c r="D24" s="29">
        <f t="shared" si="8"/>
        <v>2111.3473611911095</v>
      </c>
      <c r="E24" s="30">
        <f t="shared" si="1"/>
        <v>0</v>
      </c>
      <c r="F24" s="29">
        <f t="shared" si="2"/>
        <v>2111.3473611911095</v>
      </c>
      <c r="G24" s="29">
        <f t="shared" si="6"/>
        <v>793.70455516895072</v>
      </c>
      <c r="H24" s="29">
        <f t="shared" si="7"/>
        <v>1317.6428060221588</v>
      </c>
      <c r="I24" s="29">
        <f t="shared" si="3"/>
        <v>394499.13725147868</v>
      </c>
      <c r="J24" s="29">
        <f>SUM($H$18:$H24)</f>
        <v>9278.5687798164363</v>
      </c>
    </row>
    <row r="25" spans="1:10" x14ac:dyDescent="0.25">
      <c r="A25" s="23">
        <f t="shared" si="4"/>
        <v>8</v>
      </c>
      <c r="B25" s="24">
        <f t="shared" si="0"/>
        <v>40856</v>
      </c>
      <c r="C25" s="29">
        <f t="shared" si="5"/>
        <v>394499.13725147868</v>
      </c>
      <c r="D25" s="29">
        <f t="shared" si="8"/>
        <v>2111.3473611911095</v>
      </c>
      <c r="E25" s="30">
        <f t="shared" si="1"/>
        <v>0</v>
      </c>
      <c r="F25" s="29">
        <f t="shared" si="2"/>
        <v>2111.3473611911095</v>
      </c>
      <c r="G25" s="29">
        <f t="shared" si="6"/>
        <v>796.350237019514</v>
      </c>
      <c r="H25" s="29">
        <f t="shared" si="7"/>
        <v>1314.9971241715955</v>
      </c>
      <c r="I25" s="29">
        <f t="shared" si="3"/>
        <v>393702.78701445914</v>
      </c>
      <c r="J25" s="29">
        <f>SUM($H$18:$H25)</f>
        <v>10593.565903988032</v>
      </c>
    </row>
    <row r="26" spans="1:10" x14ac:dyDescent="0.25">
      <c r="A26" s="23">
        <f t="shared" si="4"/>
        <v>9</v>
      </c>
      <c r="B26" s="24">
        <f t="shared" si="0"/>
        <v>40886</v>
      </c>
      <c r="C26" s="29">
        <f t="shared" si="5"/>
        <v>393702.78701445914</v>
      </c>
      <c r="D26" s="29">
        <f t="shared" si="8"/>
        <v>2111.3473611911095</v>
      </c>
      <c r="E26" s="30">
        <f t="shared" si="1"/>
        <v>0</v>
      </c>
      <c r="F26" s="29">
        <f t="shared" si="2"/>
        <v>2111.3473611911095</v>
      </c>
      <c r="G26" s="29">
        <f t="shared" si="6"/>
        <v>799.00473780957896</v>
      </c>
      <c r="H26" s="29">
        <f t="shared" si="7"/>
        <v>1312.3426233815305</v>
      </c>
      <c r="I26" s="29">
        <f t="shared" si="3"/>
        <v>392903.78227664955</v>
      </c>
      <c r="J26" s="29">
        <f>SUM($H$18:$H26)</f>
        <v>11905.908527369562</v>
      </c>
    </row>
    <row r="27" spans="1:10" x14ac:dyDescent="0.25">
      <c r="A27" s="23">
        <f t="shared" si="4"/>
        <v>10</v>
      </c>
      <c r="B27" s="24">
        <f t="shared" si="0"/>
        <v>40917</v>
      </c>
      <c r="C27" s="29">
        <f t="shared" si="5"/>
        <v>392903.78227664955</v>
      </c>
      <c r="D27" s="29">
        <f t="shared" si="8"/>
        <v>2111.3473611911095</v>
      </c>
      <c r="E27" s="30">
        <f t="shared" si="1"/>
        <v>0</v>
      </c>
      <c r="F27" s="29">
        <f t="shared" si="2"/>
        <v>2111.3473611911095</v>
      </c>
      <c r="G27" s="29">
        <f t="shared" si="6"/>
        <v>801.66808693561097</v>
      </c>
      <c r="H27" s="29">
        <f t="shared" si="7"/>
        <v>1309.6792742554985</v>
      </c>
      <c r="I27" s="29">
        <f t="shared" si="3"/>
        <v>392102.11418971396</v>
      </c>
      <c r="J27" s="29">
        <f>SUM($H$18:$H27)</f>
        <v>13215.587801625061</v>
      </c>
    </row>
    <row r="28" spans="1:10" x14ac:dyDescent="0.25">
      <c r="A28" s="23">
        <f t="shared" si="4"/>
        <v>11</v>
      </c>
      <c r="B28" s="24">
        <f t="shared" si="0"/>
        <v>40948</v>
      </c>
      <c r="C28" s="29">
        <f t="shared" si="5"/>
        <v>392102.11418971396</v>
      </c>
      <c r="D28" s="29">
        <f t="shared" si="8"/>
        <v>2111.3473611911095</v>
      </c>
      <c r="E28" s="30">
        <f t="shared" si="1"/>
        <v>0</v>
      </c>
      <c r="F28" s="29">
        <f t="shared" si="2"/>
        <v>2111.3473611911095</v>
      </c>
      <c r="G28" s="29">
        <f t="shared" si="6"/>
        <v>804.3403138920628</v>
      </c>
      <c r="H28" s="29">
        <f t="shared" si="7"/>
        <v>1307.0070472990467</v>
      </c>
      <c r="I28" s="29">
        <f t="shared" si="3"/>
        <v>391297.77387582191</v>
      </c>
      <c r="J28" s="29">
        <f>SUM($H$18:$H28)</f>
        <v>14522.594848924107</v>
      </c>
    </row>
    <row r="29" spans="1:10" x14ac:dyDescent="0.25">
      <c r="A29" s="23">
        <f t="shared" si="4"/>
        <v>12</v>
      </c>
      <c r="B29" s="24">
        <f t="shared" si="0"/>
        <v>40977</v>
      </c>
      <c r="C29" s="29">
        <f t="shared" si="5"/>
        <v>391297.77387582191</v>
      </c>
      <c r="D29" s="29">
        <f t="shared" si="8"/>
        <v>2111.3473611911095</v>
      </c>
      <c r="E29" s="30">
        <f t="shared" si="1"/>
        <v>0</v>
      </c>
      <c r="F29" s="29">
        <f t="shared" si="2"/>
        <v>2111.3473611911095</v>
      </c>
      <c r="G29" s="29">
        <f t="shared" si="6"/>
        <v>807.02144827170309</v>
      </c>
      <c r="H29" s="29">
        <f t="shared" si="7"/>
        <v>1304.3259129194064</v>
      </c>
      <c r="I29" s="29">
        <f t="shared" si="3"/>
        <v>390490.75242755021</v>
      </c>
      <c r="J29" s="29">
        <f>SUM($H$18:$H29)</f>
        <v>15826.920761843514</v>
      </c>
    </row>
    <row r="30" spans="1:10" x14ac:dyDescent="0.25">
      <c r="A30" s="23">
        <f t="shared" si="4"/>
        <v>13</v>
      </c>
      <c r="B30" s="24">
        <f t="shared" si="0"/>
        <v>41008</v>
      </c>
      <c r="C30" s="29">
        <f t="shared" si="5"/>
        <v>390490.75242755021</v>
      </c>
      <c r="D30" s="29">
        <f t="shared" si="8"/>
        <v>2111.3473611911095</v>
      </c>
      <c r="E30" s="30">
        <f t="shared" si="1"/>
        <v>0</v>
      </c>
      <c r="F30" s="29">
        <f t="shared" si="2"/>
        <v>2111.3473611911095</v>
      </c>
      <c r="G30" s="29">
        <f t="shared" si="6"/>
        <v>809.71151976594206</v>
      </c>
      <c r="H30" s="29">
        <f t="shared" si="7"/>
        <v>1301.6358414251674</v>
      </c>
      <c r="I30" s="29">
        <f t="shared" si="3"/>
        <v>389681.04090778425</v>
      </c>
      <c r="J30" s="29">
        <f>SUM($H$18:$H30)</f>
        <v>17128.55660326868</v>
      </c>
    </row>
    <row r="31" spans="1:10" x14ac:dyDescent="0.25">
      <c r="A31" s="23">
        <f t="shared" si="4"/>
        <v>14</v>
      </c>
      <c r="B31" s="24">
        <f t="shared" si="0"/>
        <v>41038</v>
      </c>
      <c r="C31" s="29">
        <f t="shared" si="5"/>
        <v>389681.04090778425</v>
      </c>
      <c r="D31" s="29">
        <f t="shared" si="8"/>
        <v>2111.3473611911095</v>
      </c>
      <c r="E31" s="30">
        <f t="shared" si="1"/>
        <v>0</v>
      </c>
      <c r="F31" s="29">
        <f t="shared" si="2"/>
        <v>2111.3473611911095</v>
      </c>
      <c r="G31" s="29">
        <f t="shared" si="6"/>
        <v>812.410558165162</v>
      </c>
      <c r="H31" s="29">
        <f t="shared" si="7"/>
        <v>1298.9368030259475</v>
      </c>
      <c r="I31" s="29">
        <f t="shared" si="3"/>
        <v>388868.63034961908</v>
      </c>
      <c r="J31" s="29">
        <f>SUM($H$18:$H31)</f>
        <v>18427.493406294627</v>
      </c>
    </row>
    <row r="32" spans="1:10" x14ac:dyDescent="0.25">
      <c r="A32" s="23">
        <f t="shared" si="4"/>
        <v>15</v>
      </c>
      <c r="B32" s="24">
        <f t="shared" si="0"/>
        <v>41069</v>
      </c>
      <c r="C32" s="29">
        <f t="shared" si="5"/>
        <v>388868.63034961908</v>
      </c>
      <c r="D32" s="29">
        <f t="shared" si="8"/>
        <v>2111.3473611911095</v>
      </c>
      <c r="E32" s="30">
        <f t="shared" si="1"/>
        <v>0</v>
      </c>
      <c r="F32" s="29">
        <f t="shared" si="2"/>
        <v>2111.3473611911095</v>
      </c>
      <c r="G32" s="29">
        <f t="shared" si="6"/>
        <v>815.11859335904592</v>
      </c>
      <c r="H32" s="29">
        <f t="shared" si="7"/>
        <v>1296.2287678320636</v>
      </c>
      <c r="I32" s="29">
        <f t="shared" si="3"/>
        <v>388053.51175626006</v>
      </c>
      <c r="J32" s="29">
        <f>SUM($H$18:$H32)</f>
        <v>19723.722174126691</v>
      </c>
    </row>
    <row r="33" spans="1:10" x14ac:dyDescent="0.25">
      <c r="A33" s="23">
        <f t="shared" si="4"/>
        <v>16</v>
      </c>
      <c r="B33" s="24">
        <f t="shared" si="0"/>
        <v>41099</v>
      </c>
      <c r="C33" s="29">
        <f t="shared" si="5"/>
        <v>388053.51175626006</v>
      </c>
      <c r="D33" s="29">
        <f t="shared" si="8"/>
        <v>2111.3473611911095</v>
      </c>
      <c r="E33" s="30">
        <f t="shared" si="1"/>
        <v>0</v>
      </c>
      <c r="F33" s="29">
        <f t="shared" si="2"/>
        <v>2111.3473611911095</v>
      </c>
      <c r="G33" s="29">
        <f t="shared" si="6"/>
        <v>817.83565533690921</v>
      </c>
      <c r="H33" s="29">
        <f t="shared" si="7"/>
        <v>1293.5117058542003</v>
      </c>
      <c r="I33" s="29">
        <f t="shared" si="3"/>
        <v>387235.67610092316</v>
      </c>
      <c r="J33" s="29">
        <f>SUM($H$18:$H33)</f>
        <v>21017.233879980893</v>
      </c>
    </row>
    <row r="34" spans="1:10" x14ac:dyDescent="0.25">
      <c r="A34" s="23">
        <f t="shared" si="4"/>
        <v>17</v>
      </c>
      <c r="B34" s="24">
        <f t="shared" si="0"/>
        <v>41130</v>
      </c>
      <c r="C34" s="29">
        <f t="shared" si="5"/>
        <v>387235.67610092316</v>
      </c>
      <c r="D34" s="29">
        <f t="shared" si="8"/>
        <v>2111.3473611911095</v>
      </c>
      <c r="E34" s="30">
        <f t="shared" si="1"/>
        <v>0</v>
      </c>
      <c r="F34" s="29">
        <f t="shared" si="2"/>
        <v>2111.3473611911095</v>
      </c>
      <c r="G34" s="29">
        <f t="shared" si="6"/>
        <v>820.56177418803213</v>
      </c>
      <c r="H34" s="29">
        <f t="shared" si="7"/>
        <v>1290.7855870030774</v>
      </c>
      <c r="I34" s="29">
        <f t="shared" si="3"/>
        <v>386415.11432673514</v>
      </c>
      <c r="J34" s="29">
        <f>SUM($H$18:$H34)</f>
        <v>22308.019466983969</v>
      </c>
    </row>
    <row r="35" spans="1:10" x14ac:dyDescent="0.25">
      <c r="A35" s="23">
        <f t="shared" si="4"/>
        <v>18</v>
      </c>
      <c r="B35" s="24">
        <f t="shared" si="0"/>
        <v>41161</v>
      </c>
      <c r="C35" s="29">
        <f t="shared" si="5"/>
        <v>386415.11432673514</v>
      </c>
      <c r="D35" s="29">
        <f t="shared" si="8"/>
        <v>2111.3473611911095</v>
      </c>
      <c r="E35" s="30">
        <f t="shared" si="1"/>
        <v>0</v>
      </c>
      <c r="F35" s="29">
        <f t="shared" si="2"/>
        <v>2111.3473611911095</v>
      </c>
      <c r="G35" s="29">
        <f t="shared" si="6"/>
        <v>823.2969801019924</v>
      </c>
      <c r="H35" s="29">
        <f t="shared" si="7"/>
        <v>1288.0503810891171</v>
      </c>
      <c r="I35" s="29">
        <f t="shared" si="3"/>
        <v>385591.81734663318</v>
      </c>
      <c r="J35" s="29">
        <f>SUM($H$18:$H35)</f>
        <v>23596.069848073086</v>
      </c>
    </row>
    <row r="36" spans="1:10" x14ac:dyDescent="0.25">
      <c r="A36" s="23">
        <f t="shared" si="4"/>
        <v>19</v>
      </c>
      <c r="B36" s="24">
        <f t="shared" si="0"/>
        <v>41191</v>
      </c>
      <c r="C36" s="29">
        <f t="shared" si="5"/>
        <v>385591.81734663318</v>
      </c>
      <c r="D36" s="29">
        <f t="shared" si="8"/>
        <v>2111.3473611911095</v>
      </c>
      <c r="E36" s="30">
        <f t="shared" si="1"/>
        <v>0</v>
      </c>
      <c r="F36" s="29">
        <f t="shared" si="2"/>
        <v>2111.3473611911095</v>
      </c>
      <c r="G36" s="29">
        <f t="shared" si="6"/>
        <v>826.0413033689988</v>
      </c>
      <c r="H36" s="29">
        <f t="shared" si="7"/>
        <v>1285.3060578221107</v>
      </c>
      <c r="I36" s="29">
        <f t="shared" si="3"/>
        <v>384765.7760432642</v>
      </c>
      <c r="J36" s="29">
        <f>SUM($H$18:$H36)</f>
        <v>24881.375905895198</v>
      </c>
    </row>
    <row r="37" spans="1:10" x14ac:dyDescent="0.25">
      <c r="A37" s="23">
        <f t="shared" si="4"/>
        <v>20</v>
      </c>
      <c r="B37" s="24">
        <f t="shared" si="0"/>
        <v>41222</v>
      </c>
      <c r="C37" s="29">
        <f t="shared" si="5"/>
        <v>384765.7760432642</v>
      </c>
      <c r="D37" s="29">
        <f t="shared" si="8"/>
        <v>2111.3473611911095</v>
      </c>
      <c r="E37" s="30">
        <f t="shared" si="1"/>
        <v>0</v>
      </c>
      <c r="F37" s="29">
        <f t="shared" si="2"/>
        <v>2111.3473611911095</v>
      </c>
      <c r="G37" s="29">
        <f t="shared" si="6"/>
        <v>828.79477438022877</v>
      </c>
      <c r="H37" s="29">
        <f t="shared" si="7"/>
        <v>1282.5525868108807</v>
      </c>
      <c r="I37" s="29">
        <f t="shared" si="3"/>
        <v>383936.98126888397</v>
      </c>
      <c r="J37" s="29">
        <f>SUM($H$18:$H37)</f>
        <v>26163.92849270608</v>
      </c>
    </row>
    <row r="38" spans="1:10" x14ac:dyDescent="0.25">
      <c r="A38" s="23">
        <f t="shared" si="4"/>
        <v>21</v>
      </c>
      <c r="B38" s="24">
        <f t="shared" si="0"/>
        <v>41252</v>
      </c>
      <c r="C38" s="29">
        <f t="shared" si="5"/>
        <v>383936.98126888397</v>
      </c>
      <c r="D38" s="29">
        <f t="shared" si="8"/>
        <v>2111.3473611911095</v>
      </c>
      <c r="E38" s="30">
        <f t="shared" si="1"/>
        <v>0</v>
      </c>
      <c r="F38" s="29">
        <f t="shared" si="2"/>
        <v>2111.3473611911095</v>
      </c>
      <c r="G38" s="29">
        <f t="shared" si="6"/>
        <v>831.55742362816295</v>
      </c>
      <c r="H38" s="29">
        <f t="shared" si="7"/>
        <v>1279.7899375629465</v>
      </c>
      <c r="I38" s="29">
        <f t="shared" si="3"/>
        <v>383105.42384525581</v>
      </c>
      <c r="J38" s="29">
        <f>SUM($H$18:$H38)</f>
        <v>27443.718430269026</v>
      </c>
    </row>
    <row r="39" spans="1:10" x14ac:dyDescent="0.25">
      <c r="A39" s="23">
        <f t="shared" si="4"/>
        <v>22</v>
      </c>
      <c r="B39" s="24">
        <f t="shared" si="0"/>
        <v>41283</v>
      </c>
      <c r="C39" s="29">
        <f t="shared" si="5"/>
        <v>383105.42384525581</v>
      </c>
      <c r="D39" s="29">
        <f t="shared" si="8"/>
        <v>2111.3473611911095</v>
      </c>
      <c r="E39" s="30">
        <f t="shared" si="1"/>
        <v>0</v>
      </c>
      <c r="F39" s="29">
        <f t="shared" si="2"/>
        <v>2111.3473611911095</v>
      </c>
      <c r="G39" s="29">
        <f t="shared" si="6"/>
        <v>834.32928170692344</v>
      </c>
      <c r="H39" s="29">
        <f t="shared" si="7"/>
        <v>1277.018079484186</v>
      </c>
      <c r="I39" s="29">
        <f t="shared" si="3"/>
        <v>382271.09456354886</v>
      </c>
      <c r="J39" s="29">
        <f>SUM($H$18:$H39)</f>
        <v>28720.736509753213</v>
      </c>
    </row>
    <row r="40" spans="1:10" x14ac:dyDescent="0.25">
      <c r="A40" s="23">
        <f t="shared" si="4"/>
        <v>23</v>
      </c>
      <c r="B40" s="24">
        <f t="shared" si="0"/>
        <v>41314</v>
      </c>
      <c r="C40" s="29">
        <f t="shared" si="5"/>
        <v>382271.09456354886</v>
      </c>
      <c r="D40" s="29">
        <f t="shared" si="8"/>
        <v>2111.3473611911095</v>
      </c>
      <c r="E40" s="30">
        <f t="shared" si="1"/>
        <v>0</v>
      </c>
      <c r="F40" s="29">
        <f t="shared" si="2"/>
        <v>2111.3473611911095</v>
      </c>
      <c r="G40" s="29">
        <f t="shared" si="6"/>
        <v>837.1103793126133</v>
      </c>
      <c r="H40" s="29">
        <f t="shared" si="7"/>
        <v>1274.2369818784962</v>
      </c>
      <c r="I40" s="29">
        <f t="shared" si="3"/>
        <v>381433.98418423627</v>
      </c>
      <c r="J40" s="29">
        <f>SUM($H$18:$H40)</f>
        <v>29994.97349163171</v>
      </c>
    </row>
    <row r="41" spans="1:10" x14ac:dyDescent="0.25">
      <c r="A41" s="23">
        <f t="shared" si="4"/>
        <v>24</v>
      </c>
      <c r="B41" s="24">
        <f t="shared" si="0"/>
        <v>41342</v>
      </c>
      <c r="C41" s="29">
        <f t="shared" si="5"/>
        <v>381433.98418423627</v>
      </c>
      <c r="D41" s="29">
        <f t="shared" si="8"/>
        <v>2111.3473611911095</v>
      </c>
      <c r="E41" s="30">
        <f t="shared" si="1"/>
        <v>0</v>
      </c>
      <c r="F41" s="29">
        <f t="shared" si="2"/>
        <v>2111.3473611911095</v>
      </c>
      <c r="G41" s="29">
        <f t="shared" si="6"/>
        <v>839.90074724365536</v>
      </c>
      <c r="H41" s="29">
        <f t="shared" si="7"/>
        <v>1271.4466139474541</v>
      </c>
      <c r="I41" s="29">
        <f t="shared" si="3"/>
        <v>380594.0834369926</v>
      </c>
      <c r="J41" s="29">
        <f>SUM($H$18:$H41)</f>
        <v>31266.420105579164</v>
      </c>
    </row>
    <row r="42" spans="1:10" x14ac:dyDescent="0.25">
      <c r="A42" s="23">
        <f t="shared" si="4"/>
        <v>25</v>
      </c>
      <c r="B42" s="24">
        <f t="shared" si="0"/>
        <v>41373</v>
      </c>
      <c r="C42" s="29">
        <f t="shared" si="5"/>
        <v>380594.0834369926</v>
      </c>
      <c r="D42" s="29">
        <f t="shared" si="8"/>
        <v>2111.3473611911095</v>
      </c>
      <c r="E42" s="30">
        <f t="shared" si="1"/>
        <v>0</v>
      </c>
      <c r="F42" s="29">
        <f t="shared" si="2"/>
        <v>2111.3473611911095</v>
      </c>
      <c r="G42" s="29">
        <f t="shared" si="6"/>
        <v>842.70041640113413</v>
      </c>
      <c r="H42" s="29">
        <f t="shared" si="7"/>
        <v>1268.6469447899754</v>
      </c>
      <c r="I42" s="29">
        <f t="shared" si="3"/>
        <v>379751.38302059146</v>
      </c>
      <c r="J42" s="29">
        <f>SUM($H$18:$H42)</f>
        <v>32535.06705036914</v>
      </c>
    </row>
    <row r="43" spans="1:10" x14ac:dyDescent="0.25">
      <c r="A43" s="23">
        <f t="shared" si="4"/>
        <v>26</v>
      </c>
      <c r="B43" s="24">
        <f t="shared" si="0"/>
        <v>41403</v>
      </c>
      <c r="C43" s="29">
        <f t="shared" si="5"/>
        <v>379751.38302059146</v>
      </c>
      <c r="D43" s="29">
        <f t="shared" si="8"/>
        <v>2111.3473611911095</v>
      </c>
      <c r="E43" s="30">
        <f t="shared" si="1"/>
        <v>0</v>
      </c>
      <c r="F43" s="29">
        <f t="shared" si="2"/>
        <v>2111.3473611911095</v>
      </c>
      <c r="G43" s="29">
        <f t="shared" si="6"/>
        <v>845.50941778913807</v>
      </c>
      <c r="H43" s="29">
        <f t="shared" si="7"/>
        <v>1265.8379434019714</v>
      </c>
      <c r="I43" s="29">
        <f t="shared" si="3"/>
        <v>378905.87360280234</v>
      </c>
      <c r="J43" s="29">
        <f>SUM($H$18:$H43)</f>
        <v>33800.90499377111</v>
      </c>
    </row>
    <row r="44" spans="1:10" x14ac:dyDescent="0.25">
      <c r="A44" s="23">
        <f t="shared" si="4"/>
        <v>27</v>
      </c>
      <c r="B44" s="24">
        <f t="shared" si="0"/>
        <v>41434</v>
      </c>
      <c r="C44" s="29">
        <f t="shared" si="5"/>
        <v>378905.87360280234</v>
      </c>
      <c r="D44" s="29">
        <f t="shared" si="8"/>
        <v>2111.3473611911095</v>
      </c>
      <c r="E44" s="30">
        <f t="shared" si="1"/>
        <v>0</v>
      </c>
      <c r="F44" s="29">
        <f t="shared" si="2"/>
        <v>2111.3473611911095</v>
      </c>
      <c r="G44" s="29">
        <f t="shared" si="6"/>
        <v>848.32778251510172</v>
      </c>
      <c r="H44" s="29">
        <f t="shared" si="7"/>
        <v>1263.0195786760078</v>
      </c>
      <c r="I44" s="29">
        <f t="shared" si="3"/>
        <v>378057.54582028725</v>
      </c>
      <c r="J44" s="29">
        <f>SUM($H$18:$H44)</f>
        <v>35063.924572447118</v>
      </c>
    </row>
    <row r="45" spans="1:10" x14ac:dyDescent="0.25">
      <c r="A45" s="23">
        <f t="shared" si="4"/>
        <v>28</v>
      </c>
      <c r="B45" s="24">
        <f t="shared" si="0"/>
        <v>41464</v>
      </c>
      <c r="C45" s="29">
        <f t="shared" si="5"/>
        <v>378057.54582028725</v>
      </c>
      <c r="D45" s="29">
        <f t="shared" si="8"/>
        <v>2111.3473611911095</v>
      </c>
      <c r="E45" s="30">
        <f t="shared" si="1"/>
        <v>0</v>
      </c>
      <c r="F45" s="29">
        <f t="shared" si="2"/>
        <v>2111.3473611911095</v>
      </c>
      <c r="G45" s="29">
        <f t="shared" si="6"/>
        <v>851.15554179015203</v>
      </c>
      <c r="H45" s="29">
        <f t="shared" si="7"/>
        <v>1260.1918194009575</v>
      </c>
      <c r="I45" s="29">
        <f t="shared" si="3"/>
        <v>377206.39027849713</v>
      </c>
      <c r="J45" s="29">
        <f>SUM($H$18:$H45)</f>
        <v>36324.116391848074</v>
      </c>
    </row>
    <row r="46" spans="1:10" x14ac:dyDescent="0.25">
      <c r="A46" s="23">
        <f t="shared" si="4"/>
        <v>29</v>
      </c>
      <c r="B46" s="24">
        <f t="shared" si="0"/>
        <v>41495</v>
      </c>
      <c r="C46" s="29">
        <f t="shared" si="5"/>
        <v>377206.39027849713</v>
      </c>
      <c r="D46" s="29">
        <f t="shared" si="8"/>
        <v>2111.3473611911095</v>
      </c>
      <c r="E46" s="30">
        <f t="shared" si="1"/>
        <v>0</v>
      </c>
      <c r="F46" s="29">
        <f t="shared" si="2"/>
        <v>2111.3473611911095</v>
      </c>
      <c r="G46" s="29">
        <f t="shared" si="6"/>
        <v>853.99272692945237</v>
      </c>
      <c r="H46" s="29">
        <f t="shared" si="7"/>
        <v>1257.3546342616571</v>
      </c>
      <c r="I46" s="29">
        <f t="shared" si="3"/>
        <v>376352.3975515677</v>
      </c>
      <c r="J46" s="29">
        <f>SUM($H$18:$H46)</f>
        <v>37581.471026109728</v>
      </c>
    </row>
    <row r="47" spans="1:10" x14ac:dyDescent="0.25">
      <c r="A47" s="23">
        <f t="shared" si="4"/>
        <v>30</v>
      </c>
      <c r="B47" s="24">
        <f t="shared" si="0"/>
        <v>41526</v>
      </c>
      <c r="C47" s="29">
        <f t="shared" si="5"/>
        <v>376352.3975515677</v>
      </c>
      <c r="D47" s="29">
        <f t="shared" si="8"/>
        <v>2111.3473611911095</v>
      </c>
      <c r="E47" s="30">
        <f t="shared" si="1"/>
        <v>0</v>
      </c>
      <c r="F47" s="29">
        <f t="shared" si="2"/>
        <v>2111.3473611911095</v>
      </c>
      <c r="G47" s="29">
        <f t="shared" si="6"/>
        <v>856.83936935255042</v>
      </c>
      <c r="H47" s="29">
        <f t="shared" si="7"/>
        <v>1254.5079918385591</v>
      </c>
      <c r="I47" s="29">
        <f t="shared" si="3"/>
        <v>375495.55818221514</v>
      </c>
      <c r="J47" s="29">
        <f>SUM($H$18:$H47)</f>
        <v>38835.979017948288</v>
      </c>
    </row>
    <row r="48" spans="1:10" x14ac:dyDescent="0.25">
      <c r="A48" s="23">
        <f t="shared" si="4"/>
        <v>31</v>
      </c>
      <c r="B48" s="24">
        <f t="shared" si="0"/>
        <v>41556</v>
      </c>
      <c r="C48" s="29">
        <f t="shared" si="5"/>
        <v>375495.55818221514</v>
      </c>
      <c r="D48" s="29">
        <f t="shared" si="8"/>
        <v>2111.3473611911095</v>
      </c>
      <c r="E48" s="30">
        <f t="shared" si="1"/>
        <v>0</v>
      </c>
      <c r="F48" s="29">
        <f t="shared" si="2"/>
        <v>2111.3473611911095</v>
      </c>
      <c r="G48" s="29">
        <f t="shared" si="6"/>
        <v>859.69550058372556</v>
      </c>
      <c r="H48" s="29">
        <f t="shared" si="7"/>
        <v>1251.6518606073839</v>
      </c>
      <c r="I48" s="29">
        <f t="shared" si="3"/>
        <v>374635.86268163141</v>
      </c>
      <c r="J48" s="29">
        <f>SUM($H$18:$H48)</f>
        <v>40087.630878555668</v>
      </c>
    </row>
    <row r="49" spans="1:10" x14ac:dyDescent="0.25">
      <c r="A49" s="23">
        <f t="shared" si="4"/>
        <v>32</v>
      </c>
      <c r="B49" s="24">
        <f t="shared" si="0"/>
        <v>41587</v>
      </c>
      <c r="C49" s="29">
        <f t="shared" si="5"/>
        <v>374635.86268163141</v>
      </c>
      <c r="D49" s="29">
        <f t="shared" si="8"/>
        <v>2111.3473611911095</v>
      </c>
      <c r="E49" s="30">
        <f t="shared" si="1"/>
        <v>0</v>
      </c>
      <c r="F49" s="29">
        <f t="shared" si="2"/>
        <v>2111.3473611911095</v>
      </c>
      <c r="G49" s="29">
        <f t="shared" si="6"/>
        <v>862.56115225233816</v>
      </c>
      <c r="H49" s="29">
        <f t="shared" si="7"/>
        <v>1248.7862089387713</v>
      </c>
      <c r="I49" s="29">
        <f t="shared" si="3"/>
        <v>373773.3015293791</v>
      </c>
      <c r="J49" s="29">
        <f>SUM($H$18:$H49)</f>
        <v>41336.417087494439</v>
      </c>
    </row>
    <row r="50" spans="1:10" x14ac:dyDescent="0.25">
      <c r="A50" s="23">
        <f t="shared" si="4"/>
        <v>33</v>
      </c>
      <c r="B50" s="24">
        <f t="shared" si="0"/>
        <v>41617</v>
      </c>
      <c r="C50" s="29">
        <f t="shared" si="5"/>
        <v>373773.3015293791</v>
      </c>
      <c r="D50" s="29">
        <f t="shared" si="8"/>
        <v>2111.3473611911095</v>
      </c>
      <c r="E50" s="30">
        <f t="shared" si="1"/>
        <v>0</v>
      </c>
      <c r="F50" s="29">
        <f t="shared" si="2"/>
        <v>2111.3473611911095</v>
      </c>
      <c r="G50" s="29">
        <f t="shared" si="6"/>
        <v>865.43635609317903</v>
      </c>
      <c r="H50" s="29">
        <f t="shared" si="7"/>
        <v>1245.9110050979305</v>
      </c>
      <c r="I50" s="29">
        <f t="shared" si="3"/>
        <v>372907.86517328594</v>
      </c>
      <c r="J50" s="29">
        <f>SUM($H$18:$H50)</f>
        <v>42582.328092592368</v>
      </c>
    </row>
    <row r="51" spans="1:10" x14ac:dyDescent="0.25">
      <c r="A51" s="23">
        <f t="shared" si="4"/>
        <v>34</v>
      </c>
      <c r="B51" s="24">
        <f t="shared" si="0"/>
        <v>41648</v>
      </c>
      <c r="C51" s="29">
        <f t="shared" si="5"/>
        <v>372907.86517328594</v>
      </c>
      <c r="D51" s="29">
        <f t="shared" si="8"/>
        <v>2111.3473611911095</v>
      </c>
      <c r="E51" s="30">
        <f t="shared" si="1"/>
        <v>0</v>
      </c>
      <c r="F51" s="29">
        <f t="shared" si="2"/>
        <v>2111.3473611911095</v>
      </c>
      <c r="G51" s="29">
        <f t="shared" si="6"/>
        <v>868.32114394682299</v>
      </c>
      <c r="H51" s="29">
        <f t="shared" si="7"/>
        <v>1243.0262172442865</v>
      </c>
      <c r="I51" s="29">
        <f t="shared" si="3"/>
        <v>372039.5440293391</v>
      </c>
      <c r="J51" s="29">
        <f>SUM($H$18:$H51)</f>
        <v>43825.354309836657</v>
      </c>
    </row>
    <row r="52" spans="1:10" x14ac:dyDescent="0.25">
      <c r="A52" s="23">
        <f t="shared" si="4"/>
        <v>35</v>
      </c>
      <c r="B52" s="24">
        <f t="shared" si="0"/>
        <v>41679</v>
      </c>
      <c r="C52" s="29">
        <f t="shared" si="5"/>
        <v>372039.5440293391</v>
      </c>
      <c r="D52" s="29">
        <f t="shared" si="8"/>
        <v>2111.3473611911095</v>
      </c>
      <c r="E52" s="30">
        <f t="shared" si="1"/>
        <v>0</v>
      </c>
      <c r="F52" s="29">
        <f t="shared" si="2"/>
        <v>2111.3473611911095</v>
      </c>
      <c r="G52" s="29">
        <f t="shared" si="6"/>
        <v>871.21554775997924</v>
      </c>
      <c r="H52" s="29">
        <f t="shared" si="7"/>
        <v>1240.1318134311302</v>
      </c>
      <c r="I52" s="29">
        <f t="shared" si="3"/>
        <v>371168.32848157914</v>
      </c>
      <c r="J52" s="29">
        <f>SUM($H$18:$H52)</f>
        <v>45065.486123267787</v>
      </c>
    </row>
    <row r="53" spans="1:10" x14ac:dyDescent="0.25">
      <c r="A53" s="23">
        <f t="shared" si="4"/>
        <v>36</v>
      </c>
      <c r="B53" s="24">
        <f t="shared" si="0"/>
        <v>41707</v>
      </c>
      <c r="C53" s="29">
        <f t="shared" si="5"/>
        <v>371168.32848157914</v>
      </c>
      <c r="D53" s="29">
        <f t="shared" si="8"/>
        <v>2111.3473611911095</v>
      </c>
      <c r="E53" s="30">
        <f t="shared" si="1"/>
        <v>0</v>
      </c>
      <c r="F53" s="29">
        <f t="shared" si="2"/>
        <v>2111.3473611911095</v>
      </c>
      <c r="G53" s="29">
        <f t="shared" si="6"/>
        <v>874.11959958584566</v>
      </c>
      <c r="H53" s="29">
        <f t="shared" si="7"/>
        <v>1237.2277616052638</v>
      </c>
      <c r="I53" s="29">
        <f t="shared" si="3"/>
        <v>370294.20888199331</v>
      </c>
      <c r="J53" s="29">
        <f>SUM($H$18:$H53)</f>
        <v>46302.713884873054</v>
      </c>
    </row>
    <row r="54" spans="1:10" x14ac:dyDescent="0.25">
      <c r="A54" s="23">
        <f t="shared" si="4"/>
        <v>37</v>
      </c>
      <c r="B54" s="24">
        <f t="shared" si="0"/>
        <v>41738</v>
      </c>
      <c r="C54" s="29">
        <f t="shared" si="5"/>
        <v>370294.20888199331</v>
      </c>
      <c r="D54" s="29">
        <f t="shared" si="8"/>
        <v>2111.3473611911095</v>
      </c>
      <c r="E54" s="30">
        <f t="shared" si="1"/>
        <v>0</v>
      </c>
      <c r="F54" s="29">
        <f t="shared" si="2"/>
        <v>2111.3473611911095</v>
      </c>
      <c r="G54" s="29">
        <f t="shared" si="6"/>
        <v>877.03333158446503</v>
      </c>
      <c r="H54" s="29">
        <f t="shared" si="7"/>
        <v>1234.3140296066445</v>
      </c>
      <c r="I54" s="29">
        <f t="shared" si="3"/>
        <v>369417.17555040884</v>
      </c>
      <c r="J54" s="29">
        <f>SUM($H$18:$H54)</f>
        <v>47537.027914479695</v>
      </c>
    </row>
    <row r="55" spans="1:10" x14ac:dyDescent="0.25">
      <c r="A55" s="23">
        <f t="shared" si="4"/>
        <v>38</v>
      </c>
      <c r="B55" s="24">
        <f t="shared" si="0"/>
        <v>41768</v>
      </c>
      <c r="C55" s="29">
        <f t="shared" si="5"/>
        <v>369417.17555040884</v>
      </c>
      <c r="D55" s="29">
        <f t="shared" si="8"/>
        <v>2111.3473611911095</v>
      </c>
      <c r="E55" s="30">
        <f t="shared" si="1"/>
        <v>0</v>
      </c>
      <c r="F55" s="29">
        <f t="shared" si="2"/>
        <v>2111.3473611911095</v>
      </c>
      <c r="G55" s="29">
        <f t="shared" si="6"/>
        <v>879.95677602308001</v>
      </c>
      <c r="H55" s="29">
        <f t="shared" si="7"/>
        <v>1231.3905851680295</v>
      </c>
      <c r="I55" s="29">
        <f t="shared" si="3"/>
        <v>368537.21877438575</v>
      </c>
      <c r="J55" s="29">
        <f>SUM($H$18:$H55)</f>
        <v>48768.418499647727</v>
      </c>
    </row>
    <row r="56" spans="1:10" x14ac:dyDescent="0.25">
      <c r="A56" s="23">
        <f t="shared" si="4"/>
        <v>39</v>
      </c>
      <c r="B56" s="24">
        <f t="shared" si="0"/>
        <v>41799</v>
      </c>
      <c r="C56" s="29">
        <f t="shared" si="5"/>
        <v>368537.21877438575</v>
      </c>
      <c r="D56" s="29">
        <f t="shared" si="8"/>
        <v>2111.3473611911095</v>
      </c>
      <c r="E56" s="30">
        <f t="shared" si="1"/>
        <v>0</v>
      </c>
      <c r="F56" s="29">
        <f t="shared" si="2"/>
        <v>2111.3473611911095</v>
      </c>
      <c r="G56" s="29">
        <f t="shared" si="6"/>
        <v>882.88996527649033</v>
      </c>
      <c r="H56" s="29">
        <f t="shared" si="7"/>
        <v>1228.4573959146192</v>
      </c>
      <c r="I56" s="29">
        <f t="shared" si="3"/>
        <v>367654.32880910928</v>
      </c>
      <c r="J56" s="29">
        <f>SUM($H$18:$H56)</f>
        <v>49996.875895562349</v>
      </c>
    </row>
    <row r="57" spans="1:10" x14ac:dyDescent="0.25">
      <c r="A57" s="23">
        <f t="shared" si="4"/>
        <v>40</v>
      </c>
      <c r="B57" s="24">
        <f t="shared" si="0"/>
        <v>41829</v>
      </c>
      <c r="C57" s="29">
        <f t="shared" si="5"/>
        <v>367654.32880910928</v>
      </c>
      <c r="D57" s="29">
        <f t="shared" si="8"/>
        <v>2111.3473611911095</v>
      </c>
      <c r="E57" s="30">
        <f t="shared" si="1"/>
        <v>0</v>
      </c>
      <c r="F57" s="29">
        <f t="shared" si="2"/>
        <v>2111.3473611911095</v>
      </c>
      <c r="G57" s="29">
        <f t="shared" si="6"/>
        <v>885.83293182741181</v>
      </c>
      <c r="H57" s="29">
        <f t="shared" si="7"/>
        <v>1225.5144293636977</v>
      </c>
      <c r="I57" s="29">
        <f t="shared" si="3"/>
        <v>366768.49587728188</v>
      </c>
      <c r="J57" s="29">
        <f>SUM($H$18:$H57)</f>
        <v>51222.390324926047</v>
      </c>
    </row>
    <row r="58" spans="1:10" x14ac:dyDescent="0.25">
      <c r="A58" s="23">
        <f t="shared" si="4"/>
        <v>41</v>
      </c>
      <c r="B58" s="24">
        <f t="shared" si="0"/>
        <v>41860</v>
      </c>
      <c r="C58" s="29">
        <f t="shared" si="5"/>
        <v>366768.49587728188</v>
      </c>
      <c r="D58" s="29">
        <f t="shared" si="8"/>
        <v>2111.3473611911095</v>
      </c>
      <c r="E58" s="30">
        <f t="shared" si="1"/>
        <v>0</v>
      </c>
      <c r="F58" s="29">
        <f t="shared" si="2"/>
        <v>2111.3473611911095</v>
      </c>
      <c r="G58" s="29">
        <f t="shared" si="6"/>
        <v>888.78570826683654</v>
      </c>
      <c r="H58" s="29">
        <f t="shared" si="7"/>
        <v>1222.5616529242729</v>
      </c>
      <c r="I58" s="29">
        <f t="shared" si="3"/>
        <v>365879.71016901504</v>
      </c>
      <c r="J58" s="29">
        <f>SUM($H$18:$H58)</f>
        <v>52444.951977850324</v>
      </c>
    </row>
    <row r="59" spans="1:10" x14ac:dyDescent="0.25">
      <c r="A59" s="23">
        <f t="shared" si="4"/>
        <v>42</v>
      </c>
      <c r="B59" s="24">
        <f t="shared" si="0"/>
        <v>41891</v>
      </c>
      <c r="C59" s="29">
        <f t="shared" si="5"/>
        <v>365879.71016901504</v>
      </c>
      <c r="D59" s="29">
        <f t="shared" si="8"/>
        <v>2111.3473611911095</v>
      </c>
      <c r="E59" s="30">
        <f t="shared" si="1"/>
        <v>0</v>
      </c>
      <c r="F59" s="29">
        <f t="shared" si="2"/>
        <v>2111.3473611911095</v>
      </c>
      <c r="G59" s="29">
        <f t="shared" si="6"/>
        <v>891.74832729439254</v>
      </c>
      <c r="H59" s="29">
        <f t="shared" si="7"/>
        <v>1219.5990338967169</v>
      </c>
      <c r="I59" s="29">
        <f t="shared" si="3"/>
        <v>364987.96184172068</v>
      </c>
      <c r="J59" s="29">
        <f>SUM($H$18:$H59)</f>
        <v>53664.55101174704</v>
      </c>
    </row>
    <row r="60" spans="1:10" x14ac:dyDescent="0.25">
      <c r="A60" s="23">
        <f t="shared" si="4"/>
        <v>43</v>
      </c>
      <c r="B60" s="24">
        <f t="shared" si="0"/>
        <v>41921</v>
      </c>
      <c r="C60" s="29">
        <f t="shared" si="5"/>
        <v>364987.96184172068</v>
      </c>
      <c r="D60" s="29">
        <f t="shared" si="8"/>
        <v>2111.3473611911095</v>
      </c>
      <c r="E60" s="30">
        <f t="shared" si="1"/>
        <v>0</v>
      </c>
      <c r="F60" s="29">
        <f t="shared" si="2"/>
        <v>2111.3473611911095</v>
      </c>
      <c r="G60" s="29">
        <f t="shared" si="6"/>
        <v>894.72082171870716</v>
      </c>
      <c r="H60" s="29">
        <f t="shared" si="7"/>
        <v>1216.6265394724023</v>
      </c>
      <c r="I60" s="29">
        <f t="shared" si="3"/>
        <v>364093.24102000199</v>
      </c>
      <c r="J60" s="29">
        <f>SUM($H$18:$H60)</f>
        <v>54881.177551219444</v>
      </c>
    </row>
    <row r="61" spans="1:10" x14ac:dyDescent="0.25">
      <c r="A61" s="23">
        <f t="shared" si="4"/>
        <v>44</v>
      </c>
      <c r="B61" s="24">
        <f t="shared" si="0"/>
        <v>41952</v>
      </c>
      <c r="C61" s="29">
        <f t="shared" si="5"/>
        <v>364093.24102000199</v>
      </c>
      <c r="D61" s="29">
        <f t="shared" si="8"/>
        <v>2111.3473611911095</v>
      </c>
      <c r="E61" s="30">
        <f t="shared" si="1"/>
        <v>0</v>
      </c>
      <c r="F61" s="29">
        <f t="shared" si="2"/>
        <v>2111.3473611911095</v>
      </c>
      <c r="G61" s="29">
        <f t="shared" si="6"/>
        <v>897.70322445776947</v>
      </c>
      <c r="H61" s="29">
        <f t="shared" si="7"/>
        <v>1213.64413673334</v>
      </c>
      <c r="I61" s="29">
        <f t="shared" si="3"/>
        <v>363195.53779554425</v>
      </c>
      <c r="J61" s="29">
        <f>SUM($H$18:$H61)</f>
        <v>56094.821687952783</v>
      </c>
    </row>
    <row r="62" spans="1:10" x14ac:dyDescent="0.25">
      <c r="A62" s="23">
        <f t="shared" si="4"/>
        <v>45</v>
      </c>
      <c r="B62" s="24">
        <f t="shared" si="0"/>
        <v>41982</v>
      </c>
      <c r="C62" s="29">
        <f t="shared" si="5"/>
        <v>363195.53779554425</v>
      </c>
      <c r="D62" s="29">
        <f t="shared" si="8"/>
        <v>2111.3473611911095</v>
      </c>
      <c r="E62" s="30">
        <f t="shared" si="1"/>
        <v>0</v>
      </c>
      <c r="F62" s="29">
        <f t="shared" si="2"/>
        <v>2111.3473611911095</v>
      </c>
      <c r="G62" s="29">
        <f t="shared" si="6"/>
        <v>900.69556853929521</v>
      </c>
      <c r="H62" s="29">
        <f t="shared" si="7"/>
        <v>1210.6517926518143</v>
      </c>
      <c r="I62" s="29">
        <f t="shared" si="3"/>
        <v>362294.84222700493</v>
      </c>
      <c r="J62" s="29">
        <f>SUM($H$18:$H62)</f>
        <v>57305.473480604596</v>
      </c>
    </row>
    <row r="63" spans="1:10" x14ac:dyDescent="0.25">
      <c r="A63" s="23">
        <f t="shared" si="4"/>
        <v>46</v>
      </c>
      <c r="B63" s="24">
        <f t="shared" si="0"/>
        <v>42013</v>
      </c>
      <c r="C63" s="29">
        <f t="shared" si="5"/>
        <v>362294.84222700493</v>
      </c>
      <c r="D63" s="29">
        <f t="shared" si="8"/>
        <v>2111.3473611911095</v>
      </c>
      <c r="E63" s="30">
        <f t="shared" si="1"/>
        <v>0</v>
      </c>
      <c r="F63" s="29">
        <f t="shared" si="2"/>
        <v>2111.3473611911095</v>
      </c>
      <c r="G63" s="29">
        <f t="shared" si="6"/>
        <v>903.6978871010931</v>
      </c>
      <c r="H63" s="29">
        <f t="shared" si="7"/>
        <v>1207.6494740900164</v>
      </c>
      <c r="I63" s="29">
        <f t="shared" si="3"/>
        <v>361391.14433990384</v>
      </c>
      <c r="J63" s="29">
        <f>SUM($H$18:$H63)</f>
        <v>58513.122954694612</v>
      </c>
    </row>
    <row r="64" spans="1:10" x14ac:dyDescent="0.25">
      <c r="A64" s="23">
        <f t="shared" si="4"/>
        <v>47</v>
      </c>
      <c r="B64" s="24">
        <f t="shared" si="0"/>
        <v>42044</v>
      </c>
      <c r="C64" s="29">
        <f t="shared" si="5"/>
        <v>361391.14433990384</v>
      </c>
      <c r="D64" s="29">
        <f t="shared" si="8"/>
        <v>2111.3473611911095</v>
      </c>
      <c r="E64" s="30">
        <f t="shared" si="1"/>
        <v>0</v>
      </c>
      <c r="F64" s="29">
        <f t="shared" si="2"/>
        <v>2111.3473611911095</v>
      </c>
      <c r="G64" s="29">
        <f t="shared" si="6"/>
        <v>906.71021339142999</v>
      </c>
      <c r="H64" s="29">
        <f t="shared" si="7"/>
        <v>1204.6371477996795</v>
      </c>
      <c r="I64" s="29">
        <f t="shared" si="3"/>
        <v>360484.43412651244</v>
      </c>
      <c r="J64" s="29">
        <f>SUM($H$18:$H64)</f>
        <v>59717.760102494292</v>
      </c>
    </row>
    <row r="65" spans="1:10" x14ac:dyDescent="0.25">
      <c r="A65" s="23">
        <f t="shared" si="4"/>
        <v>48</v>
      </c>
      <c r="B65" s="24">
        <f t="shared" si="0"/>
        <v>42072</v>
      </c>
      <c r="C65" s="29">
        <f t="shared" si="5"/>
        <v>360484.43412651244</v>
      </c>
      <c r="D65" s="29">
        <f t="shared" si="8"/>
        <v>2111.3473611911095</v>
      </c>
      <c r="E65" s="30">
        <f t="shared" si="1"/>
        <v>0</v>
      </c>
      <c r="F65" s="29">
        <f t="shared" si="2"/>
        <v>2111.3473611911095</v>
      </c>
      <c r="G65" s="29">
        <f t="shared" si="6"/>
        <v>909.73258076940124</v>
      </c>
      <c r="H65" s="29">
        <f t="shared" si="7"/>
        <v>1201.6147804217082</v>
      </c>
      <c r="I65" s="29">
        <f t="shared" si="3"/>
        <v>359574.70154574304</v>
      </c>
      <c r="J65" s="29">
        <f>SUM($H$18:$H65)</f>
        <v>60919.374882916003</v>
      </c>
    </row>
    <row r="66" spans="1:10" x14ac:dyDescent="0.25">
      <c r="A66" s="23">
        <f t="shared" si="4"/>
        <v>49</v>
      </c>
      <c r="B66" s="24">
        <f t="shared" si="0"/>
        <v>42103</v>
      </c>
      <c r="C66" s="29">
        <f t="shared" si="5"/>
        <v>359574.70154574304</v>
      </c>
      <c r="D66" s="29">
        <f t="shared" si="8"/>
        <v>2111.3473611911095</v>
      </c>
      <c r="E66" s="30">
        <f t="shared" si="1"/>
        <v>0</v>
      </c>
      <c r="F66" s="29">
        <f t="shared" si="2"/>
        <v>2111.3473611911095</v>
      </c>
      <c r="G66" s="29">
        <f t="shared" si="6"/>
        <v>912.76502270529932</v>
      </c>
      <c r="H66" s="29">
        <f t="shared" si="7"/>
        <v>1198.5823384858102</v>
      </c>
      <c r="I66" s="29">
        <f t="shared" si="3"/>
        <v>358661.93652303773</v>
      </c>
      <c r="J66" s="29">
        <f>SUM($H$18:$H66)</f>
        <v>62117.957221401812</v>
      </c>
    </row>
    <row r="67" spans="1:10" x14ac:dyDescent="0.25">
      <c r="A67" s="23">
        <f t="shared" si="4"/>
        <v>50</v>
      </c>
      <c r="B67" s="24">
        <f t="shared" si="0"/>
        <v>42133</v>
      </c>
      <c r="C67" s="29">
        <f t="shared" si="5"/>
        <v>358661.93652303773</v>
      </c>
      <c r="D67" s="29">
        <f t="shared" si="8"/>
        <v>2111.3473611911095</v>
      </c>
      <c r="E67" s="30">
        <f t="shared" si="1"/>
        <v>0</v>
      </c>
      <c r="F67" s="29">
        <f t="shared" si="2"/>
        <v>2111.3473611911095</v>
      </c>
      <c r="G67" s="29">
        <f t="shared" si="6"/>
        <v>915.80757278098372</v>
      </c>
      <c r="H67" s="29">
        <f t="shared" si="7"/>
        <v>1195.5397884101258</v>
      </c>
      <c r="I67" s="29">
        <f t="shared" si="3"/>
        <v>357746.12895025674</v>
      </c>
      <c r="J67" s="29">
        <f>SUM($H$18:$H67)</f>
        <v>63313.497009811937</v>
      </c>
    </row>
    <row r="68" spans="1:10" x14ac:dyDescent="0.25">
      <c r="A68" s="23">
        <f t="shared" si="4"/>
        <v>51</v>
      </c>
      <c r="B68" s="24">
        <f t="shared" si="0"/>
        <v>42164</v>
      </c>
      <c r="C68" s="29">
        <f t="shared" si="5"/>
        <v>357746.12895025674</v>
      </c>
      <c r="D68" s="29">
        <f t="shared" si="8"/>
        <v>2111.3473611911095</v>
      </c>
      <c r="E68" s="30">
        <f t="shared" si="1"/>
        <v>0</v>
      </c>
      <c r="F68" s="29">
        <f t="shared" si="2"/>
        <v>2111.3473611911095</v>
      </c>
      <c r="G68" s="29">
        <f t="shared" si="6"/>
        <v>918.86026469025364</v>
      </c>
      <c r="H68" s="29">
        <f t="shared" si="7"/>
        <v>1192.4870965008558</v>
      </c>
      <c r="I68" s="29">
        <f t="shared" si="3"/>
        <v>356827.26868556649</v>
      </c>
      <c r="J68" s="29">
        <f>SUM($H$18:$H68)</f>
        <v>64505.984106312797</v>
      </c>
    </row>
    <row r="69" spans="1:10" x14ac:dyDescent="0.25">
      <c r="A69" s="23">
        <f t="shared" si="4"/>
        <v>52</v>
      </c>
      <c r="B69" s="24">
        <f t="shared" si="0"/>
        <v>42194</v>
      </c>
      <c r="C69" s="29">
        <f t="shared" si="5"/>
        <v>356827.26868556649</v>
      </c>
      <c r="D69" s="29">
        <f t="shared" si="8"/>
        <v>2111.3473611911095</v>
      </c>
      <c r="E69" s="30">
        <f t="shared" si="1"/>
        <v>0</v>
      </c>
      <c r="F69" s="29">
        <f t="shared" si="2"/>
        <v>2111.3473611911095</v>
      </c>
      <c r="G69" s="29">
        <f t="shared" si="6"/>
        <v>921.9231322392211</v>
      </c>
      <c r="H69" s="29">
        <f t="shared" si="7"/>
        <v>1189.4242289518884</v>
      </c>
      <c r="I69" s="29">
        <f t="shared" si="3"/>
        <v>355905.34555332729</v>
      </c>
      <c r="J69" s="29">
        <f>SUM($H$18:$H69)</f>
        <v>65695.408335264685</v>
      </c>
    </row>
    <row r="70" spans="1:10" x14ac:dyDescent="0.25">
      <c r="A70" s="23">
        <f t="shared" si="4"/>
        <v>53</v>
      </c>
      <c r="B70" s="24">
        <f t="shared" si="0"/>
        <v>42225</v>
      </c>
      <c r="C70" s="29">
        <f t="shared" si="5"/>
        <v>355905.34555332729</v>
      </c>
      <c r="D70" s="29">
        <f t="shared" si="8"/>
        <v>2111.3473611911095</v>
      </c>
      <c r="E70" s="30">
        <f t="shared" si="1"/>
        <v>0</v>
      </c>
      <c r="F70" s="29">
        <f t="shared" si="2"/>
        <v>2111.3473611911095</v>
      </c>
      <c r="G70" s="29">
        <f t="shared" si="6"/>
        <v>924.99620934668519</v>
      </c>
      <c r="H70" s="29">
        <f t="shared" si="7"/>
        <v>1186.3511518444243</v>
      </c>
      <c r="I70" s="29">
        <f t="shared" si="3"/>
        <v>354980.3493439806</v>
      </c>
      <c r="J70" s="29">
        <f>SUM($H$18:$H70)</f>
        <v>66881.759487109113</v>
      </c>
    </row>
    <row r="71" spans="1:10" x14ac:dyDescent="0.25">
      <c r="A71" s="23">
        <f t="shared" si="4"/>
        <v>54</v>
      </c>
      <c r="B71" s="24">
        <f t="shared" si="0"/>
        <v>42256</v>
      </c>
      <c r="C71" s="29">
        <f t="shared" si="5"/>
        <v>354980.3493439806</v>
      </c>
      <c r="D71" s="29">
        <f t="shared" si="8"/>
        <v>2111.3473611911095</v>
      </c>
      <c r="E71" s="30">
        <f t="shared" si="1"/>
        <v>0</v>
      </c>
      <c r="F71" s="29">
        <f t="shared" si="2"/>
        <v>2111.3473611911095</v>
      </c>
      <c r="G71" s="29">
        <f t="shared" si="6"/>
        <v>928.07953004450746</v>
      </c>
      <c r="H71" s="29">
        <f t="shared" si="7"/>
        <v>1183.267831146602</v>
      </c>
      <c r="I71" s="29">
        <f t="shared" si="3"/>
        <v>354052.26981393609</v>
      </c>
      <c r="J71" s="29">
        <f>SUM($H$18:$H71)</f>
        <v>68065.027318255714</v>
      </c>
    </row>
    <row r="72" spans="1:10" x14ac:dyDescent="0.25">
      <c r="A72" s="23">
        <f t="shared" si="4"/>
        <v>55</v>
      </c>
      <c r="B72" s="24">
        <f t="shared" si="0"/>
        <v>42286</v>
      </c>
      <c r="C72" s="29">
        <f t="shared" si="5"/>
        <v>354052.26981393609</v>
      </c>
      <c r="D72" s="29">
        <f t="shared" si="8"/>
        <v>2111.3473611911095</v>
      </c>
      <c r="E72" s="30">
        <f t="shared" si="1"/>
        <v>0</v>
      </c>
      <c r="F72" s="29">
        <f t="shared" si="2"/>
        <v>2111.3473611911095</v>
      </c>
      <c r="G72" s="29">
        <f t="shared" si="6"/>
        <v>931.17312847798917</v>
      </c>
      <c r="H72" s="29">
        <f t="shared" si="7"/>
        <v>1180.1742327131203</v>
      </c>
      <c r="I72" s="29">
        <f t="shared" si="3"/>
        <v>353121.09668545809</v>
      </c>
      <c r="J72" s="29">
        <f>SUM($H$18:$H72)</f>
        <v>69245.201550968835</v>
      </c>
    </row>
    <row r="73" spans="1:10" x14ac:dyDescent="0.25">
      <c r="A73" s="23">
        <f t="shared" si="4"/>
        <v>56</v>
      </c>
      <c r="B73" s="24">
        <f t="shared" si="0"/>
        <v>42317</v>
      </c>
      <c r="C73" s="29">
        <f t="shared" si="5"/>
        <v>353121.09668545809</v>
      </c>
      <c r="D73" s="29">
        <f t="shared" si="8"/>
        <v>2111.3473611911095</v>
      </c>
      <c r="E73" s="30">
        <f t="shared" si="1"/>
        <v>0</v>
      </c>
      <c r="F73" s="29">
        <f t="shared" si="2"/>
        <v>2111.3473611911095</v>
      </c>
      <c r="G73" s="29">
        <f t="shared" si="6"/>
        <v>934.27703890624912</v>
      </c>
      <c r="H73" s="29">
        <f t="shared" si="7"/>
        <v>1177.0703222848604</v>
      </c>
      <c r="I73" s="29">
        <f t="shared" si="3"/>
        <v>352186.81964655186</v>
      </c>
      <c r="J73" s="29">
        <f>SUM($H$18:$H73)</f>
        <v>70422.271873253689</v>
      </c>
    </row>
    <row r="74" spans="1:10" x14ac:dyDescent="0.25">
      <c r="A74" s="23">
        <f t="shared" si="4"/>
        <v>57</v>
      </c>
      <c r="B74" s="24">
        <f t="shared" si="0"/>
        <v>42347</v>
      </c>
      <c r="C74" s="29">
        <f t="shared" si="5"/>
        <v>352186.81964655186</v>
      </c>
      <c r="D74" s="29">
        <f t="shared" si="8"/>
        <v>2111.3473611911095</v>
      </c>
      <c r="E74" s="30">
        <f t="shared" si="1"/>
        <v>0</v>
      </c>
      <c r="F74" s="29">
        <f t="shared" si="2"/>
        <v>2111.3473611911095</v>
      </c>
      <c r="G74" s="29">
        <f t="shared" si="6"/>
        <v>937.3912957026032</v>
      </c>
      <c r="H74" s="29">
        <f t="shared" si="7"/>
        <v>1173.9560654885063</v>
      </c>
      <c r="I74" s="29">
        <f t="shared" si="3"/>
        <v>351249.42835084925</v>
      </c>
      <c r="J74" s="29">
        <f>SUM($H$18:$H74)</f>
        <v>71596.227938742202</v>
      </c>
    </row>
    <row r="75" spans="1:10" x14ac:dyDescent="0.25">
      <c r="A75" s="23">
        <f t="shared" si="4"/>
        <v>58</v>
      </c>
      <c r="B75" s="24">
        <f t="shared" si="0"/>
        <v>42378</v>
      </c>
      <c r="C75" s="29">
        <f t="shared" si="5"/>
        <v>351249.42835084925</v>
      </c>
      <c r="D75" s="29">
        <f t="shared" si="8"/>
        <v>2111.3473611911095</v>
      </c>
      <c r="E75" s="30">
        <f t="shared" si="1"/>
        <v>0</v>
      </c>
      <c r="F75" s="29">
        <f t="shared" si="2"/>
        <v>2111.3473611911095</v>
      </c>
      <c r="G75" s="29">
        <f t="shared" si="6"/>
        <v>940.51593335494522</v>
      </c>
      <c r="H75" s="29">
        <f t="shared" si="7"/>
        <v>1170.8314278361643</v>
      </c>
      <c r="I75" s="29">
        <f t="shared" si="3"/>
        <v>350308.91241749428</v>
      </c>
      <c r="J75" s="29">
        <f>SUM($H$18:$H75)</f>
        <v>72767.059366578367</v>
      </c>
    </row>
    <row r="76" spans="1:10" x14ac:dyDescent="0.25">
      <c r="A76" s="23">
        <f t="shared" si="4"/>
        <v>59</v>
      </c>
      <c r="B76" s="24">
        <f t="shared" si="0"/>
        <v>42409</v>
      </c>
      <c r="C76" s="29">
        <f t="shared" si="5"/>
        <v>350308.91241749428</v>
      </c>
      <c r="D76" s="29">
        <f t="shared" si="8"/>
        <v>2111.3473611911095</v>
      </c>
      <c r="E76" s="30">
        <f t="shared" si="1"/>
        <v>0</v>
      </c>
      <c r="F76" s="29">
        <f t="shared" si="2"/>
        <v>2111.3473611911095</v>
      </c>
      <c r="G76" s="29">
        <f t="shared" si="6"/>
        <v>943.65098646612864</v>
      </c>
      <c r="H76" s="29">
        <f t="shared" si="7"/>
        <v>1167.6963747249808</v>
      </c>
      <c r="I76" s="29">
        <f t="shared" si="3"/>
        <v>349365.26143102814</v>
      </c>
      <c r="J76" s="29">
        <f>SUM($H$18:$H76)</f>
        <v>73934.75574130335</v>
      </c>
    </row>
    <row r="77" spans="1:10" x14ac:dyDescent="0.25">
      <c r="A77" s="23">
        <f t="shared" si="4"/>
        <v>60</v>
      </c>
      <c r="B77" s="24">
        <f t="shared" si="0"/>
        <v>42438</v>
      </c>
      <c r="C77" s="29">
        <f t="shared" si="5"/>
        <v>349365.26143102814</v>
      </c>
      <c r="D77" s="29">
        <f t="shared" si="8"/>
        <v>2111.3473611911095</v>
      </c>
      <c r="E77" s="30">
        <f t="shared" si="1"/>
        <v>0</v>
      </c>
      <c r="F77" s="29">
        <f t="shared" si="2"/>
        <v>2111.3473611911095</v>
      </c>
      <c r="G77" s="29">
        <f t="shared" si="6"/>
        <v>946.79648975434907</v>
      </c>
      <c r="H77" s="29">
        <f t="shared" si="7"/>
        <v>1164.5508714367604</v>
      </c>
      <c r="I77" s="29">
        <f t="shared" si="3"/>
        <v>348418.46494127379</v>
      </c>
      <c r="J77" s="29">
        <f>SUM($H$18:$H77)</f>
        <v>75099.306612740111</v>
      </c>
    </row>
    <row r="78" spans="1:10" x14ac:dyDescent="0.25">
      <c r="A78" s="23">
        <f t="shared" si="4"/>
        <v>61</v>
      </c>
      <c r="B78" s="24">
        <f t="shared" si="0"/>
        <v>42469</v>
      </c>
      <c r="C78" s="29">
        <f t="shared" si="5"/>
        <v>348418.46494127379</v>
      </c>
      <c r="D78" s="29">
        <f t="shared" si="8"/>
        <v>2111.3473611911095</v>
      </c>
      <c r="E78" s="30">
        <f t="shared" si="1"/>
        <v>0</v>
      </c>
      <c r="F78" s="29">
        <f t="shared" si="2"/>
        <v>2111.3473611911095</v>
      </c>
      <c r="G78" s="29">
        <f t="shared" si="6"/>
        <v>949.95247805353006</v>
      </c>
      <c r="H78" s="29">
        <f t="shared" si="7"/>
        <v>1161.3948831375794</v>
      </c>
      <c r="I78" s="29">
        <f t="shared" si="3"/>
        <v>347468.51246322028</v>
      </c>
      <c r="J78" s="29">
        <f>SUM($H$18:$H78)</f>
        <v>76260.701495877685</v>
      </c>
    </row>
    <row r="79" spans="1:10" x14ac:dyDescent="0.25">
      <c r="A79" s="23">
        <f t="shared" si="4"/>
        <v>62</v>
      </c>
      <c r="B79" s="24">
        <f t="shared" si="0"/>
        <v>42499</v>
      </c>
      <c r="C79" s="29">
        <f t="shared" si="5"/>
        <v>347468.51246322028</v>
      </c>
      <c r="D79" s="29">
        <f t="shared" si="8"/>
        <v>2111.3473611911095</v>
      </c>
      <c r="E79" s="30">
        <f t="shared" si="1"/>
        <v>0</v>
      </c>
      <c r="F79" s="29">
        <f t="shared" si="2"/>
        <v>2111.3473611911095</v>
      </c>
      <c r="G79" s="29">
        <f t="shared" si="6"/>
        <v>953.11898631370855</v>
      </c>
      <c r="H79" s="29">
        <f t="shared" si="7"/>
        <v>1158.2283748774009</v>
      </c>
      <c r="I79" s="29">
        <f t="shared" si="3"/>
        <v>346515.39347690658</v>
      </c>
      <c r="J79" s="29">
        <f>SUM($H$18:$H79)</f>
        <v>77418.929870755092</v>
      </c>
    </row>
    <row r="80" spans="1:10" x14ac:dyDescent="0.25">
      <c r="A80" s="23">
        <f t="shared" si="4"/>
        <v>63</v>
      </c>
      <c r="B80" s="24">
        <f t="shared" si="0"/>
        <v>42530</v>
      </c>
      <c r="C80" s="29">
        <f t="shared" si="5"/>
        <v>346515.39347690658</v>
      </c>
      <c r="D80" s="29">
        <f t="shared" si="8"/>
        <v>2111.3473611911095</v>
      </c>
      <c r="E80" s="30">
        <f t="shared" si="1"/>
        <v>0</v>
      </c>
      <c r="F80" s="29">
        <f t="shared" si="2"/>
        <v>2111.3473611911095</v>
      </c>
      <c r="G80" s="29">
        <f t="shared" si="6"/>
        <v>956.29604960142092</v>
      </c>
      <c r="H80" s="29">
        <f t="shared" si="7"/>
        <v>1155.0513115896886</v>
      </c>
      <c r="I80" s="29">
        <f t="shared" si="3"/>
        <v>345559.09742730518</v>
      </c>
      <c r="J80" s="29">
        <f>SUM($H$18:$H80)</f>
        <v>78573.981182344782</v>
      </c>
    </row>
    <row r="81" spans="1:10" x14ac:dyDescent="0.25">
      <c r="A81" s="23">
        <f t="shared" si="4"/>
        <v>64</v>
      </c>
      <c r="B81" s="24">
        <f t="shared" si="0"/>
        <v>42560</v>
      </c>
      <c r="C81" s="29">
        <f t="shared" si="5"/>
        <v>345559.09742730518</v>
      </c>
      <c r="D81" s="29">
        <f t="shared" si="8"/>
        <v>2111.3473611911095</v>
      </c>
      <c r="E81" s="30">
        <f t="shared" si="1"/>
        <v>0</v>
      </c>
      <c r="F81" s="29">
        <f t="shared" si="2"/>
        <v>2111.3473611911095</v>
      </c>
      <c r="G81" s="29">
        <f t="shared" si="6"/>
        <v>959.48370310009227</v>
      </c>
      <c r="H81" s="29">
        <f t="shared" si="7"/>
        <v>1151.8636580910172</v>
      </c>
      <c r="I81" s="29">
        <f t="shared" si="3"/>
        <v>344599.61372420512</v>
      </c>
      <c r="J81" s="29">
        <f>SUM($H$18:$H81)</f>
        <v>79725.844840435806</v>
      </c>
    </row>
    <row r="82" spans="1:10" x14ac:dyDescent="0.25">
      <c r="A82" s="23">
        <f t="shared" si="4"/>
        <v>65</v>
      </c>
      <c r="B82" s="24">
        <f t="shared" ref="B82:B145" si="9">IF(Pay_Num&lt;&gt;"",DATE(YEAR(Loan_Start),MONTH(Loan_Start)+(Pay_Num)*12/Num_Pmt_Per_Year,DAY(Loan_Start)),"")</f>
        <v>42591</v>
      </c>
      <c r="C82" s="29">
        <f t="shared" si="5"/>
        <v>344599.61372420512</v>
      </c>
      <c r="D82" s="29">
        <f t="shared" si="8"/>
        <v>2111.3473611911095</v>
      </c>
      <c r="E82" s="3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29">
        <f t="shared" ref="F82:F145" si="11">IF(AND(Pay_Num&lt;&gt;"",Sched_Pay+Extra_Pay&lt;Beg_Bal),Sched_Pay+Extra_Pay,IF(Pay_Num&lt;&gt;"",Beg_Bal,""))</f>
        <v>2111.3473611911095</v>
      </c>
      <c r="G82" s="29">
        <f t="shared" si="6"/>
        <v>962.68198211042568</v>
      </c>
      <c r="H82" s="29">
        <f t="shared" si="7"/>
        <v>1148.6653790806838</v>
      </c>
      <c r="I82" s="29">
        <f t="shared" ref="I82:I145" si="12">IF(AND(Pay_Num&lt;&gt;"",Sched_Pay+Extra_Pay&lt;Beg_Bal),Beg_Bal-Princ,IF(Pay_Num&lt;&gt;"",0,""))</f>
        <v>343636.93174209469</v>
      </c>
      <c r="J82" s="29">
        <f>SUM($H$18:$H82)</f>
        <v>80874.510219516495</v>
      </c>
    </row>
    <row r="83" spans="1:10" x14ac:dyDescent="0.25">
      <c r="A83" s="23">
        <f t="shared" ref="A83:A146" si="13">IF(Values_Entered,A82+1,"")</f>
        <v>66</v>
      </c>
      <c r="B83" s="24">
        <f t="shared" si="9"/>
        <v>42622</v>
      </c>
      <c r="C83" s="29">
        <f t="shared" ref="C83:C146" si="14">IF(Pay_Num&lt;&gt;"",I82,"")</f>
        <v>343636.93174209469</v>
      </c>
      <c r="D83" s="29">
        <f t="shared" si="8"/>
        <v>2111.3473611911095</v>
      </c>
      <c r="E83" s="30">
        <f t="shared" si="10"/>
        <v>0</v>
      </c>
      <c r="F83" s="29">
        <f t="shared" si="11"/>
        <v>2111.3473611911095</v>
      </c>
      <c r="G83" s="29">
        <f t="shared" ref="G83:G146" si="15">IF(Pay_Num&lt;&gt;"",Total_Pay-Int,"")</f>
        <v>965.89092205079373</v>
      </c>
      <c r="H83" s="29">
        <f t="shared" ref="H83:H146" si="16">IF(Pay_Num&lt;&gt;"",Beg_Bal*Interest_Rate/Num_Pmt_Per_Year,"")</f>
        <v>1145.4564391403158</v>
      </c>
      <c r="I83" s="29">
        <f t="shared" si="12"/>
        <v>342671.04082004388</v>
      </c>
      <c r="J83" s="29">
        <f>SUM($H$18:$H83)</f>
        <v>82019.966658656806</v>
      </c>
    </row>
    <row r="84" spans="1:10" x14ac:dyDescent="0.25">
      <c r="A84" s="23">
        <f t="shared" si="13"/>
        <v>67</v>
      </c>
      <c r="B84" s="24">
        <f t="shared" si="9"/>
        <v>42652</v>
      </c>
      <c r="C84" s="29">
        <f t="shared" si="14"/>
        <v>342671.04082004388</v>
      </c>
      <c r="D84" s="29">
        <f t="shared" ref="D84:D147" si="17">IF(Pay_Num&lt;&gt;"",Scheduled_Monthly_Payment,"")</f>
        <v>2111.3473611911095</v>
      </c>
      <c r="E84" s="30">
        <f t="shared" si="10"/>
        <v>0</v>
      </c>
      <c r="F84" s="29">
        <f t="shared" si="11"/>
        <v>2111.3473611911095</v>
      </c>
      <c r="G84" s="29">
        <f t="shared" si="15"/>
        <v>969.11055845762985</v>
      </c>
      <c r="H84" s="29">
        <f t="shared" si="16"/>
        <v>1142.2368027334796</v>
      </c>
      <c r="I84" s="29">
        <f t="shared" si="12"/>
        <v>341701.93026158627</v>
      </c>
      <c r="J84" s="29">
        <f>SUM($H$18:$H84)</f>
        <v>83162.20346139028</v>
      </c>
    </row>
    <row r="85" spans="1:10" x14ac:dyDescent="0.25">
      <c r="A85" s="23">
        <f t="shared" si="13"/>
        <v>68</v>
      </c>
      <c r="B85" s="24">
        <f t="shared" si="9"/>
        <v>42683</v>
      </c>
      <c r="C85" s="29">
        <f t="shared" si="14"/>
        <v>341701.93026158627</v>
      </c>
      <c r="D85" s="29">
        <f t="shared" si="17"/>
        <v>2111.3473611911095</v>
      </c>
      <c r="E85" s="30">
        <f t="shared" si="10"/>
        <v>0</v>
      </c>
      <c r="F85" s="29">
        <f t="shared" si="11"/>
        <v>2111.3473611911095</v>
      </c>
      <c r="G85" s="29">
        <f t="shared" si="15"/>
        <v>972.34092698582185</v>
      </c>
      <c r="H85" s="29">
        <f t="shared" si="16"/>
        <v>1139.0064342052876</v>
      </c>
      <c r="I85" s="29">
        <f t="shared" si="12"/>
        <v>340729.58933460043</v>
      </c>
      <c r="J85" s="29">
        <f>SUM($H$18:$H85)</f>
        <v>84301.209895595573</v>
      </c>
    </row>
    <row r="86" spans="1:10" x14ac:dyDescent="0.25">
      <c r="A86" s="23">
        <f t="shared" si="13"/>
        <v>69</v>
      </c>
      <c r="B86" s="24">
        <f t="shared" si="9"/>
        <v>42713</v>
      </c>
      <c r="C86" s="29">
        <f t="shared" si="14"/>
        <v>340729.58933460043</v>
      </c>
      <c r="D86" s="29">
        <f t="shared" si="17"/>
        <v>2111.3473611911095</v>
      </c>
      <c r="E86" s="30">
        <f t="shared" si="10"/>
        <v>0</v>
      </c>
      <c r="F86" s="29">
        <f t="shared" si="11"/>
        <v>2111.3473611911095</v>
      </c>
      <c r="G86" s="29">
        <f t="shared" si="15"/>
        <v>975.58206340910806</v>
      </c>
      <c r="H86" s="29">
        <f t="shared" si="16"/>
        <v>1135.7652977820014</v>
      </c>
      <c r="I86" s="29">
        <f t="shared" si="12"/>
        <v>339754.00727119134</v>
      </c>
      <c r="J86" s="29">
        <f>SUM($H$18:$H86)</f>
        <v>85436.97519337757</v>
      </c>
    </row>
    <row r="87" spans="1:10" x14ac:dyDescent="0.25">
      <c r="A87" s="23">
        <f t="shared" si="13"/>
        <v>70</v>
      </c>
      <c r="B87" s="24">
        <f t="shared" si="9"/>
        <v>42744</v>
      </c>
      <c r="C87" s="29">
        <f t="shared" si="14"/>
        <v>339754.00727119134</v>
      </c>
      <c r="D87" s="29">
        <f t="shared" si="17"/>
        <v>2111.3473611911095</v>
      </c>
      <c r="E87" s="30">
        <f t="shared" si="10"/>
        <v>0</v>
      </c>
      <c r="F87" s="29">
        <f t="shared" si="11"/>
        <v>2111.3473611911095</v>
      </c>
      <c r="G87" s="29">
        <f t="shared" si="15"/>
        <v>978.83400362047155</v>
      </c>
      <c r="H87" s="29">
        <f t="shared" si="16"/>
        <v>1132.5133575706379</v>
      </c>
      <c r="I87" s="29">
        <f t="shared" si="12"/>
        <v>338775.17326757085</v>
      </c>
      <c r="J87" s="29">
        <f>SUM($H$18:$H87)</f>
        <v>86569.488550948212</v>
      </c>
    </row>
    <row r="88" spans="1:10" x14ac:dyDescent="0.25">
      <c r="A88" s="23">
        <f t="shared" si="13"/>
        <v>71</v>
      </c>
      <c r="B88" s="24">
        <f t="shared" si="9"/>
        <v>42775</v>
      </c>
      <c r="C88" s="29">
        <f t="shared" si="14"/>
        <v>338775.17326757085</v>
      </c>
      <c r="D88" s="29">
        <f t="shared" si="17"/>
        <v>2111.3473611911095</v>
      </c>
      <c r="E88" s="30">
        <f t="shared" si="10"/>
        <v>0</v>
      </c>
      <c r="F88" s="29">
        <f t="shared" si="11"/>
        <v>2111.3473611911095</v>
      </c>
      <c r="G88" s="29">
        <f t="shared" si="15"/>
        <v>982.09678363254011</v>
      </c>
      <c r="H88" s="29">
        <f t="shared" si="16"/>
        <v>1129.2505775585694</v>
      </c>
      <c r="I88" s="29">
        <f t="shared" si="12"/>
        <v>337793.07648393832</v>
      </c>
      <c r="J88" s="29">
        <f>SUM($H$18:$H88)</f>
        <v>87698.739128506786</v>
      </c>
    </row>
    <row r="89" spans="1:10" x14ac:dyDescent="0.25">
      <c r="A89" s="23">
        <f t="shared" si="13"/>
        <v>72</v>
      </c>
      <c r="B89" s="24">
        <f t="shared" si="9"/>
        <v>42803</v>
      </c>
      <c r="C89" s="29">
        <f t="shared" si="14"/>
        <v>337793.07648393832</v>
      </c>
      <c r="D89" s="29">
        <f t="shared" si="17"/>
        <v>2111.3473611911095</v>
      </c>
      <c r="E89" s="30">
        <f t="shared" si="10"/>
        <v>0</v>
      </c>
      <c r="F89" s="29">
        <f t="shared" si="11"/>
        <v>2111.3473611911095</v>
      </c>
      <c r="G89" s="29">
        <f t="shared" si="15"/>
        <v>985.37043957798164</v>
      </c>
      <c r="H89" s="29">
        <f t="shared" si="16"/>
        <v>1125.9769216131278</v>
      </c>
      <c r="I89" s="29">
        <f t="shared" si="12"/>
        <v>336807.70604436036</v>
      </c>
      <c r="J89" s="29">
        <f>SUM($H$18:$H89)</f>
        <v>88824.716050119911</v>
      </c>
    </row>
    <row r="90" spans="1:10" x14ac:dyDescent="0.25">
      <c r="A90" s="23">
        <f t="shared" si="13"/>
        <v>73</v>
      </c>
      <c r="B90" s="24">
        <f t="shared" si="9"/>
        <v>42834</v>
      </c>
      <c r="C90" s="29">
        <f t="shared" si="14"/>
        <v>336807.70604436036</v>
      </c>
      <c r="D90" s="29">
        <f t="shared" si="17"/>
        <v>2111.3473611911095</v>
      </c>
      <c r="E90" s="30">
        <f t="shared" si="10"/>
        <v>0</v>
      </c>
      <c r="F90" s="29">
        <f t="shared" si="11"/>
        <v>2111.3473611911095</v>
      </c>
      <c r="G90" s="29">
        <f t="shared" si="15"/>
        <v>988.6550077099082</v>
      </c>
      <c r="H90" s="29">
        <f t="shared" si="16"/>
        <v>1122.6923534812013</v>
      </c>
      <c r="I90" s="29">
        <f t="shared" si="12"/>
        <v>335819.05103665043</v>
      </c>
      <c r="J90" s="29">
        <f>SUM($H$18:$H90)</f>
        <v>89947.408403601119</v>
      </c>
    </row>
    <row r="91" spans="1:10" x14ac:dyDescent="0.25">
      <c r="A91" s="23">
        <f t="shared" si="13"/>
        <v>74</v>
      </c>
      <c r="B91" s="24">
        <f t="shared" si="9"/>
        <v>42864</v>
      </c>
      <c r="C91" s="29">
        <f t="shared" si="14"/>
        <v>335819.05103665043</v>
      </c>
      <c r="D91" s="29">
        <f t="shared" si="17"/>
        <v>2111.3473611911095</v>
      </c>
      <c r="E91" s="30">
        <f t="shared" si="10"/>
        <v>0</v>
      </c>
      <c r="F91" s="29">
        <f t="shared" si="11"/>
        <v>2111.3473611911095</v>
      </c>
      <c r="G91" s="29">
        <f t="shared" si="15"/>
        <v>991.9505244022746</v>
      </c>
      <c r="H91" s="29">
        <f t="shared" si="16"/>
        <v>1119.3968367888349</v>
      </c>
      <c r="I91" s="29">
        <f t="shared" si="12"/>
        <v>334827.10051224817</v>
      </c>
      <c r="J91" s="29">
        <f>SUM($H$18:$H91)</f>
        <v>91066.805240389949</v>
      </c>
    </row>
    <row r="92" spans="1:10" x14ac:dyDescent="0.25">
      <c r="A92" s="23">
        <f t="shared" si="13"/>
        <v>75</v>
      </c>
      <c r="B92" s="24">
        <f t="shared" si="9"/>
        <v>42895</v>
      </c>
      <c r="C92" s="29">
        <f t="shared" si="14"/>
        <v>334827.10051224817</v>
      </c>
      <c r="D92" s="29">
        <f t="shared" si="17"/>
        <v>2111.3473611911095</v>
      </c>
      <c r="E92" s="30">
        <f t="shared" si="10"/>
        <v>0</v>
      </c>
      <c r="F92" s="29">
        <f t="shared" si="11"/>
        <v>2111.3473611911095</v>
      </c>
      <c r="G92" s="29">
        <f t="shared" si="15"/>
        <v>995.25702615028217</v>
      </c>
      <c r="H92" s="29">
        <f t="shared" si="16"/>
        <v>1116.0903350408273</v>
      </c>
      <c r="I92" s="29">
        <f t="shared" si="12"/>
        <v>333831.84348609787</v>
      </c>
      <c r="J92" s="29">
        <f>SUM($H$18:$H92)</f>
        <v>92182.895575430783</v>
      </c>
    </row>
    <row r="93" spans="1:10" x14ac:dyDescent="0.25">
      <c r="A93" s="23">
        <f t="shared" si="13"/>
        <v>76</v>
      </c>
      <c r="B93" s="24">
        <f t="shared" si="9"/>
        <v>42925</v>
      </c>
      <c r="C93" s="29">
        <f t="shared" si="14"/>
        <v>333831.84348609787</v>
      </c>
      <c r="D93" s="29">
        <f t="shared" si="17"/>
        <v>2111.3473611911095</v>
      </c>
      <c r="E93" s="30">
        <f t="shared" si="10"/>
        <v>0</v>
      </c>
      <c r="F93" s="29">
        <f t="shared" si="11"/>
        <v>2111.3473611911095</v>
      </c>
      <c r="G93" s="29">
        <f t="shared" si="15"/>
        <v>998.57454957078312</v>
      </c>
      <c r="H93" s="29">
        <f t="shared" si="16"/>
        <v>1112.7728116203264</v>
      </c>
      <c r="I93" s="29">
        <f t="shared" si="12"/>
        <v>332833.26893652708</v>
      </c>
      <c r="J93" s="29">
        <f>SUM($H$18:$H93)</f>
        <v>93295.668387051104</v>
      </c>
    </row>
    <row r="94" spans="1:10" x14ac:dyDescent="0.25">
      <c r="A94" s="23">
        <f t="shared" si="13"/>
        <v>77</v>
      </c>
      <c r="B94" s="24">
        <f t="shared" si="9"/>
        <v>42956</v>
      </c>
      <c r="C94" s="29">
        <f t="shared" si="14"/>
        <v>332833.26893652708</v>
      </c>
      <c r="D94" s="29">
        <f t="shared" si="17"/>
        <v>2111.3473611911095</v>
      </c>
      <c r="E94" s="30">
        <f t="shared" si="10"/>
        <v>0</v>
      </c>
      <c r="F94" s="29">
        <f t="shared" si="11"/>
        <v>2111.3473611911095</v>
      </c>
      <c r="G94" s="29">
        <f t="shared" si="15"/>
        <v>1001.9031314026859</v>
      </c>
      <c r="H94" s="29">
        <f t="shared" si="16"/>
        <v>1109.4442297884236</v>
      </c>
      <c r="I94" s="29">
        <f t="shared" si="12"/>
        <v>331831.3658051244</v>
      </c>
      <c r="J94" s="29">
        <f>SUM($H$18:$H94)</f>
        <v>94405.112616839528</v>
      </c>
    </row>
    <row r="95" spans="1:10" x14ac:dyDescent="0.25">
      <c r="A95" s="23">
        <f t="shared" si="13"/>
        <v>78</v>
      </c>
      <c r="B95" s="24">
        <f t="shared" si="9"/>
        <v>42987</v>
      </c>
      <c r="C95" s="29">
        <f t="shared" si="14"/>
        <v>331831.3658051244</v>
      </c>
      <c r="D95" s="29">
        <f t="shared" si="17"/>
        <v>2111.3473611911095</v>
      </c>
      <c r="E95" s="30">
        <f t="shared" si="10"/>
        <v>0</v>
      </c>
      <c r="F95" s="29">
        <f t="shared" si="11"/>
        <v>2111.3473611911095</v>
      </c>
      <c r="G95" s="29">
        <f t="shared" si="15"/>
        <v>1005.2428085073614</v>
      </c>
      <c r="H95" s="29">
        <f t="shared" si="16"/>
        <v>1106.1045526837481</v>
      </c>
      <c r="I95" s="29">
        <f t="shared" si="12"/>
        <v>330826.12299661705</v>
      </c>
      <c r="J95" s="29">
        <f>SUM($H$18:$H95)</f>
        <v>95511.217169523283</v>
      </c>
    </row>
    <row r="96" spans="1:10" x14ac:dyDescent="0.25">
      <c r="A96" s="23">
        <f t="shared" si="13"/>
        <v>79</v>
      </c>
      <c r="B96" s="24">
        <f t="shared" si="9"/>
        <v>43017</v>
      </c>
      <c r="C96" s="29">
        <f t="shared" si="14"/>
        <v>330826.12299661705</v>
      </c>
      <c r="D96" s="29">
        <f t="shared" si="17"/>
        <v>2111.3473611911095</v>
      </c>
      <c r="E96" s="30">
        <f t="shared" si="10"/>
        <v>0</v>
      </c>
      <c r="F96" s="29">
        <f t="shared" si="11"/>
        <v>2111.3473611911095</v>
      </c>
      <c r="G96" s="29">
        <f t="shared" si="15"/>
        <v>1008.5936178690527</v>
      </c>
      <c r="H96" s="29">
        <f t="shared" si="16"/>
        <v>1102.7537433220568</v>
      </c>
      <c r="I96" s="29">
        <f t="shared" si="12"/>
        <v>329817.52937874797</v>
      </c>
      <c r="J96" s="29">
        <f>SUM($H$18:$H96)</f>
        <v>96613.97091284534</v>
      </c>
    </row>
    <row r="97" spans="1:10" x14ac:dyDescent="0.25">
      <c r="A97" s="23">
        <f t="shared" si="13"/>
        <v>80</v>
      </c>
      <c r="B97" s="24">
        <f t="shared" si="9"/>
        <v>43048</v>
      </c>
      <c r="C97" s="29">
        <f t="shared" si="14"/>
        <v>329817.52937874797</v>
      </c>
      <c r="D97" s="29">
        <f t="shared" si="17"/>
        <v>2111.3473611911095</v>
      </c>
      <c r="E97" s="30">
        <f t="shared" si="10"/>
        <v>0</v>
      </c>
      <c r="F97" s="29">
        <f t="shared" si="11"/>
        <v>2111.3473611911095</v>
      </c>
      <c r="G97" s="29">
        <f t="shared" si="15"/>
        <v>1011.9555965952829</v>
      </c>
      <c r="H97" s="29">
        <f t="shared" si="16"/>
        <v>1099.3917645958265</v>
      </c>
      <c r="I97" s="29">
        <f t="shared" si="12"/>
        <v>328805.57378215267</v>
      </c>
      <c r="J97" s="29">
        <f>SUM($H$18:$H97)</f>
        <v>97713.362677441168</v>
      </c>
    </row>
    <row r="98" spans="1:10" x14ac:dyDescent="0.25">
      <c r="A98" s="23">
        <f t="shared" si="13"/>
        <v>81</v>
      </c>
      <c r="B98" s="24">
        <f t="shared" si="9"/>
        <v>43078</v>
      </c>
      <c r="C98" s="29">
        <f t="shared" si="14"/>
        <v>328805.57378215267</v>
      </c>
      <c r="D98" s="29">
        <f t="shared" si="17"/>
        <v>2111.3473611911095</v>
      </c>
      <c r="E98" s="30">
        <f t="shared" si="10"/>
        <v>0</v>
      </c>
      <c r="F98" s="29">
        <f t="shared" si="11"/>
        <v>2111.3473611911095</v>
      </c>
      <c r="G98" s="29">
        <f t="shared" si="15"/>
        <v>1015.3287819172672</v>
      </c>
      <c r="H98" s="29">
        <f t="shared" si="16"/>
        <v>1096.0185792738423</v>
      </c>
      <c r="I98" s="29">
        <f t="shared" si="12"/>
        <v>327790.24500023539</v>
      </c>
      <c r="J98" s="29">
        <f>SUM($H$18:$H98)</f>
        <v>98809.381256715016</v>
      </c>
    </row>
    <row r="99" spans="1:10" x14ac:dyDescent="0.25">
      <c r="A99" s="23">
        <f t="shared" si="13"/>
        <v>82</v>
      </c>
      <c r="B99" s="24">
        <f t="shared" si="9"/>
        <v>43109</v>
      </c>
      <c r="C99" s="29">
        <f t="shared" si="14"/>
        <v>327790.24500023539</v>
      </c>
      <c r="D99" s="29">
        <f t="shared" si="17"/>
        <v>2111.3473611911095</v>
      </c>
      <c r="E99" s="30">
        <f t="shared" si="10"/>
        <v>0</v>
      </c>
      <c r="F99" s="29">
        <f t="shared" si="11"/>
        <v>2111.3473611911095</v>
      </c>
      <c r="G99" s="29">
        <f t="shared" si="15"/>
        <v>1018.713211190325</v>
      </c>
      <c r="H99" s="29">
        <f t="shared" si="16"/>
        <v>1092.6341500007845</v>
      </c>
      <c r="I99" s="29">
        <f t="shared" si="12"/>
        <v>326771.53178904508</v>
      </c>
      <c r="J99" s="29">
        <f>SUM($H$18:$H99)</f>
        <v>99902.0154067158</v>
      </c>
    </row>
    <row r="100" spans="1:10" x14ac:dyDescent="0.25">
      <c r="A100" s="23">
        <f t="shared" si="13"/>
        <v>83</v>
      </c>
      <c r="B100" s="24">
        <f t="shared" si="9"/>
        <v>43140</v>
      </c>
      <c r="C100" s="29">
        <f t="shared" si="14"/>
        <v>326771.53178904508</v>
      </c>
      <c r="D100" s="29">
        <f t="shared" si="17"/>
        <v>2111.3473611911095</v>
      </c>
      <c r="E100" s="30">
        <f t="shared" si="10"/>
        <v>0</v>
      </c>
      <c r="F100" s="29">
        <f t="shared" si="11"/>
        <v>2111.3473611911095</v>
      </c>
      <c r="G100" s="29">
        <f t="shared" si="15"/>
        <v>1022.1089218942925</v>
      </c>
      <c r="H100" s="29">
        <f t="shared" si="16"/>
        <v>1089.238439296817</v>
      </c>
      <c r="I100" s="29">
        <f t="shared" si="12"/>
        <v>325749.4228671508</v>
      </c>
      <c r="J100" s="29">
        <f>SUM($H$18:$H100)</f>
        <v>100991.25384601262</v>
      </c>
    </row>
    <row r="101" spans="1:10" x14ac:dyDescent="0.25">
      <c r="A101" s="23">
        <f t="shared" si="13"/>
        <v>84</v>
      </c>
      <c r="B101" s="24">
        <f t="shared" si="9"/>
        <v>43168</v>
      </c>
      <c r="C101" s="29">
        <f t="shared" si="14"/>
        <v>325749.4228671508</v>
      </c>
      <c r="D101" s="29">
        <f t="shared" si="17"/>
        <v>2111.3473611911095</v>
      </c>
      <c r="E101" s="30">
        <f t="shared" si="10"/>
        <v>0</v>
      </c>
      <c r="F101" s="29">
        <f t="shared" si="11"/>
        <v>2111.3473611911095</v>
      </c>
      <c r="G101" s="29">
        <f t="shared" si="15"/>
        <v>1025.5159516339402</v>
      </c>
      <c r="H101" s="29">
        <f t="shared" si="16"/>
        <v>1085.8314095571693</v>
      </c>
      <c r="I101" s="29">
        <f t="shared" si="12"/>
        <v>324723.90691551688</v>
      </c>
      <c r="J101" s="29">
        <f>SUM($H$18:$H101)</f>
        <v>102077.08525556979</v>
      </c>
    </row>
    <row r="102" spans="1:10" x14ac:dyDescent="0.25">
      <c r="A102" s="23">
        <f t="shared" si="13"/>
        <v>85</v>
      </c>
      <c r="B102" s="24">
        <f t="shared" si="9"/>
        <v>43199</v>
      </c>
      <c r="C102" s="29">
        <f t="shared" si="14"/>
        <v>324723.90691551688</v>
      </c>
      <c r="D102" s="29">
        <f t="shared" si="17"/>
        <v>2111.3473611911095</v>
      </c>
      <c r="E102" s="30">
        <f t="shared" si="10"/>
        <v>0</v>
      </c>
      <c r="F102" s="29">
        <f t="shared" si="11"/>
        <v>2111.3473611911095</v>
      </c>
      <c r="G102" s="29">
        <f t="shared" si="15"/>
        <v>1028.9343381393865</v>
      </c>
      <c r="H102" s="29">
        <f t="shared" si="16"/>
        <v>1082.413023051723</v>
      </c>
      <c r="I102" s="29">
        <f t="shared" si="12"/>
        <v>323694.97257737751</v>
      </c>
      <c r="J102" s="29">
        <f>SUM($H$18:$H102)</f>
        <v>103159.49827862151</v>
      </c>
    </row>
    <row r="103" spans="1:10" x14ac:dyDescent="0.25">
      <c r="A103" s="23">
        <f t="shared" si="13"/>
        <v>86</v>
      </c>
      <c r="B103" s="24">
        <f t="shared" si="9"/>
        <v>43229</v>
      </c>
      <c r="C103" s="29">
        <f t="shared" si="14"/>
        <v>323694.97257737751</v>
      </c>
      <c r="D103" s="29">
        <f t="shared" si="17"/>
        <v>2111.3473611911095</v>
      </c>
      <c r="E103" s="30">
        <f t="shared" si="10"/>
        <v>0</v>
      </c>
      <c r="F103" s="29">
        <f t="shared" si="11"/>
        <v>2111.3473611911095</v>
      </c>
      <c r="G103" s="29">
        <f t="shared" si="15"/>
        <v>1032.3641192665177</v>
      </c>
      <c r="H103" s="29">
        <f t="shared" si="16"/>
        <v>1078.9832419245918</v>
      </c>
      <c r="I103" s="29">
        <f t="shared" si="12"/>
        <v>322662.608458111</v>
      </c>
      <c r="J103" s="29">
        <f>SUM($H$18:$H103)</f>
        <v>104238.48152054611</v>
      </c>
    </row>
    <row r="104" spans="1:10" x14ac:dyDescent="0.25">
      <c r="A104" s="23">
        <f t="shared" si="13"/>
        <v>87</v>
      </c>
      <c r="B104" s="24">
        <f t="shared" si="9"/>
        <v>43260</v>
      </c>
      <c r="C104" s="29">
        <f t="shared" si="14"/>
        <v>322662.608458111</v>
      </c>
      <c r="D104" s="29">
        <f t="shared" si="17"/>
        <v>2111.3473611911095</v>
      </c>
      <c r="E104" s="30">
        <f t="shared" si="10"/>
        <v>0</v>
      </c>
      <c r="F104" s="29">
        <f t="shared" si="11"/>
        <v>2111.3473611911095</v>
      </c>
      <c r="G104" s="29">
        <f t="shared" si="15"/>
        <v>1035.8053329974061</v>
      </c>
      <c r="H104" s="29">
        <f t="shared" si="16"/>
        <v>1075.5420281937033</v>
      </c>
      <c r="I104" s="29">
        <f t="shared" si="12"/>
        <v>321626.8031251136</v>
      </c>
      <c r="J104" s="29">
        <f>SUM($H$18:$H104)</f>
        <v>105314.0235487398</v>
      </c>
    </row>
    <row r="105" spans="1:10" x14ac:dyDescent="0.25">
      <c r="A105" s="23">
        <f t="shared" si="13"/>
        <v>88</v>
      </c>
      <c r="B105" s="24">
        <f t="shared" si="9"/>
        <v>43290</v>
      </c>
      <c r="C105" s="29">
        <f t="shared" si="14"/>
        <v>321626.8031251136</v>
      </c>
      <c r="D105" s="29">
        <f t="shared" si="17"/>
        <v>2111.3473611911095</v>
      </c>
      <c r="E105" s="30">
        <f t="shared" si="10"/>
        <v>0</v>
      </c>
      <c r="F105" s="29">
        <f t="shared" si="11"/>
        <v>2111.3473611911095</v>
      </c>
      <c r="G105" s="29">
        <f t="shared" si="15"/>
        <v>1039.2580174407308</v>
      </c>
      <c r="H105" s="29">
        <f t="shared" si="16"/>
        <v>1072.0893437503787</v>
      </c>
      <c r="I105" s="29">
        <f t="shared" si="12"/>
        <v>320587.54510767286</v>
      </c>
      <c r="J105" s="29">
        <f>SUM($H$18:$H105)</f>
        <v>106386.11289249019</v>
      </c>
    </row>
    <row r="106" spans="1:10" x14ac:dyDescent="0.25">
      <c r="A106" s="23">
        <f t="shared" si="13"/>
        <v>89</v>
      </c>
      <c r="B106" s="24">
        <f t="shared" si="9"/>
        <v>43321</v>
      </c>
      <c r="C106" s="29">
        <f t="shared" si="14"/>
        <v>320587.54510767286</v>
      </c>
      <c r="D106" s="29">
        <f t="shared" si="17"/>
        <v>2111.3473611911095</v>
      </c>
      <c r="E106" s="30">
        <f t="shared" si="10"/>
        <v>0</v>
      </c>
      <c r="F106" s="29">
        <f t="shared" si="11"/>
        <v>2111.3473611911095</v>
      </c>
      <c r="G106" s="29">
        <f t="shared" si="15"/>
        <v>1042.7222108322001</v>
      </c>
      <c r="H106" s="29">
        <f t="shared" si="16"/>
        <v>1068.6251503589094</v>
      </c>
      <c r="I106" s="29">
        <f t="shared" si="12"/>
        <v>319544.82289684069</v>
      </c>
      <c r="J106" s="29">
        <f>SUM($H$18:$H106)</f>
        <v>107454.7380428491</v>
      </c>
    </row>
    <row r="107" spans="1:10" x14ac:dyDescent="0.25">
      <c r="A107" s="23">
        <f t="shared" si="13"/>
        <v>90</v>
      </c>
      <c r="B107" s="24">
        <f t="shared" si="9"/>
        <v>43352</v>
      </c>
      <c r="C107" s="29">
        <f t="shared" si="14"/>
        <v>319544.82289684069</v>
      </c>
      <c r="D107" s="29">
        <f t="shared" si="17"/>
        <v>2111.3473611911095</v>
      </c>
      <c r="E107" s="30">
        <f t="shared" si="10"/>
        <v>0</v>
      </c>
      <c r="F107" s="29">
        <f t="shared" si="11"/>
        <v>2111.3473611911095</v>
      </c>
      <c r="G107" s="29">
        <f t="shared" si="15"/>
        <v>1046.1979515349738</v>
      </c>
      <c r="H107" s="29">
        <f t="shared" si="16"/>
        <v>1065.1494096561357</v>
      </c>
      <c r="I107" s="29">
        <f t="shared" si="12"/>
        <v>318498.6249453057</v>
      </c>
      <c r="J107" s="29">
        <f>SUM($H$18:$H107)</f>
        <v>108519.88745250524</v>
      </c>
    </row>
    <row r="108" spans="1:10" x14ac:dyDescent="0.25">
      <c r="A108" s="23">
        <f t="shared" si="13"/>
        <v>91</v>
      </c>
      <c r="B108" s="24">
        <f t="shared" si="9"/>
        <v>43382</v>
      </c>
      <c r="C108" s="29">
        <f t="shared" si="14"/>
        <v>318498.6249453057</v>
      </c>
      <c r="D108" s="29">
        <f t="shared" si="17"/>
        <v>2111.3473611911095</v>
      </c>
      <c r="E108" s="30">
        <f t="shared" si="10"/>
        <v>0</v>
      </c>
      <c r="F108" s="29">
        <f t="shared" si="11"/>
        <v>2111.3473611911095</v>
      </c>
      <c r="G108" s="29">
        <f t="shared" si="15"/>
        <v>1049.6852780400905</v>
      </c>
      <c r="H108" s="29">
        <f t="shared" si="16"/>
        <v>1061.662083151019</v>
      </c>
      <c r="I108" s="29">
        <f t="shared" si="12"/>
        <v>317448.93966726563</v>
      </c>
      <c r="J108" s="29">
        <f>SUM($H$18:$H108)</f>
        <v>109581.54953565626</v>
      </c>
    </row>
    <row r="109" spans="1:10" x14ac:dyDescent="0.25">
      <c r="A109" s="23">
        <f t="shared" si="13"/>
        <v>92</v>
      </c>
      <c r="B109" s="24">
        <f t="shared" si="9"/>
        <v>43413</v>
      </c>
      <c r="C109" s="29">
        <f t="shared" si="14"/>
        <v>317448.93966726563</v>
      </c>
      <c r="D109" s="29">
        <f t="shared" si="17"/>
        <v>2111.3473611911095</v>
      </c>
      <c r="E109" s="30">
        <f t="shared" si="10"/>
        <v>0</v>
      </c>
      <c r="F109" s="29">
        <f t="shared" si="11"/>
        <v>2111.3473611911095</v>
      </c>
      <c r="G109" s="29">
        <f t="shared" si="15"/>
        <v>1053.1842289668907</v>
      </c>
      <c r="H109" s="29">
        <f t="shared" si="16"/>
        <v>1058.1631322242188</v>
      </c>
      <c r="I109" s="29">
        <f t="shared" si="12"/>
        <v>316395.75543829874</v>
      </c>
      <c r="J109" s="29">
        <f>SUM($H$18:$H109)</f>
        <v>110639.71266788048</v>
      </c>
    </row>
    <row r="110" spans="1:10" x14ac:dyDescent="0.25">
      <c r="A110" s="23">
        <f t="shared" si="13"/>
        <v>93</v>
      </c>
      <c r="B110" s="24">
        <f t="shared" si="9"/>
        <v>43443</v>
      </c>
      <c r="C110" s="29">
        <f t="shared" si="14"/>
        <v>316395.75543829874</v>
      </c>
      <c r="D110" s="29">
        <f t="shared" si="17"/>
        <v>2111.3473611911095</v>
      </c>
      <c r="E110" s="30">
        <f t="shared" si="10"/>
        <v>0</v>
      </c>
      <c r="F110" s="29">
        <f t="shared" si="11"/>
        <v>2111.3473611911095</v>
      </c>
      <c r="G110" s="29">
        <f t="shared" si="15"/>
        <v>1056.694843063447</v>
      </c>
      <c r="H110" s="29">
        <f t="shared" si="16"/>
        <v>1054.6525181276625</v>
      </c>
      <c r="I110" s="29">
        <f t="shared" si="12"/>
        <v>315339.06059523532</v>
      </c>
      <c r="J110" s="29">
        <f>SUM($H$18:$H110)</f>
        <v>111694.36518600814</v>
      </c>
    </row>
    <row r="111" spans="1:10" x14ac:dyDescent="0.25">
      <c r="A111" s="23">
        <f t="shared" si="13"/>
        <v>94</v>
      </c>
      <c r="B111" s="24">
        <f t="shared" si="9"/>
        <v>43474</v>
      </c>
      <c r="C111" s="29">
        <f t="shared" si="14"/>
        <v>315339.06059523532</v>
      </c>
      <c r="D111" s="29">
        <f t="shared" si="17"/>
        <v>2111.3473611911095</v>
      </c>
      <c r="E111" s="30">
        <f t="shared" si="10"/>
        <v>0</v>
      </c>
      <c r="F111" s="29">
        <f t="shared" si="11"/>
        <v>2111.3473611911095</v>
      </c>
      <c r="G111" s="29">
        <f t="shared" si="15"/>
        <v>1060.2171592069917</v>
      </c>
      <c r="H111" s="29">
        <f t="shared" si="16"/>
        <v>1051.1302019841178</v>
      </c>
      <c r="I111" s="29">
        <f t="shared" si="12"/>
        <v>314278.84343602834</v>
      </c>
      <c r="J111" s="29">
        <f>SUM($H$18:$H111)</f>
        <v>112745.49538799227</v>
      </c>
    </row>
    <row r="112" spans="1:10" x14ac:dyDescent="0.25">
      <c r="A112" s="23">
        <f t="shared" si="13"/>
        <v>95</v>
      </c>
      <c r="B112" s="24">
        <f t="shared" si="9"/>
        <v>43505</v>
      </c>
      <c r="C112" s="29">
        <f t="shared" si="14"/>
        <v>314278.84343602834</v>
      </c>
      <c r="D112" s="29">
        <f t="shared" si="17"/>
        <v>2111.3473611911095</v>
      </c>
      <c r="E112" s="30">
        <f t="shared" si="10"/>
        <v>0</v>
      </c>
      <c r="F112" s="29">
        <f t="shared" si="11"/>
        <v>2111.3473611911095</v>
      </c>
      <c r="G112" s="29">
        <f t="shared" si="15"/>
        <v>1063.7512164043483</v>
      </c>
      <c r="H112" s="29">
        <f t="shared" si="16"/>
        <v>1047.5961447867612</v>
      </c>
      <c r="I112" s="29">
        <f t="shared" si="12"/>
        <v>313215.09221962397</v>
      </c>
      <c r="J112" s="29">
        <f>SUM($H$18:$H112)</f>
        <v>113793.09153277903</v>
      </c>
    </row>
    <row r="113" spans="1:10" x14ac:dyDescent="0.25">
      <c r="A113" s="23">
        <f t="shared" si="13"/>
        <v>96</v>
      </c>
      <c r="B113" s="24">
        <f t="shared" si="9"/>
        <v>43533</v>
      </c>
      <c r="C113" s="29">
        <f t="shared" si="14"/>
        <v>313215.09221962397</v>
      </c>
      <c r="D113" s="29">
        <f t="shared" si="17"/>
        <v>2111.3473611911095</v>
      </c>
      <c r="E113" s="30">
        <f t="shared" si="10"/>
        <v>0</v>
      </c>
      <c r="F113" s="29">
        <f t="shared" si="11"/>
        <v>2111.3473611911095</v>
      </c>
      <c r="G113" s="29">
        <f t="shared" si="15"/>
        <v>1067.2970537923629</v>
      </c>
      <c r="H113" s="29">
        <f t="shared" si="16"/>
        <v>1044.0503073987466</v>
      </c>
      <c r="I113" s="29">
        <f t="shared" si="12"/>
        <v>312147.79516583163</v>
      </c>
      <c r="J113" s="29">
        <f>SUM($H$18:$H113)</f>
        <v>114837.14184017778</v>
      </c>
    </row>
    <row r="114" spans="1:10" x14ac:dyDescent="0.25">
      <c r="A114" s="23">
        <f t="shared" si="13"/>
        <v>97</v>
      </c>
      <c r="B114" s="24">
        <f t="shared" si="9"/>
        <v>43564</v>
      </c>
      <c r="C114" s="29">
        <f t="shared" si="14"/>
        <v>312147.79516583163</v>
      </c>
      <c r="D114" s="29">
        <f t="shared" si="17"/>
        <v>2111.3473611911095</v>
      </c>
      <c r="E114" s="30">
        <f t="shared" si="10"/>
        <v>0</v>
      </c>
      <c r="F114" s="29">
        <f t="shared" si="11"/>
        <v>2111.3473611911095</v>
      </c>
      <c r="G114" s="29">
        <f t="shared" si="15"/>
        <v>1070.8547106383373</v>
      </c>
      <c r="H114" s="29">
        <f t="shared" si="16"/>
        <v>1040.4926505527721</v>
      </c>
      <c r="I114" s="29">
        <f t="shared" si="12"/>
        <v>311076.94045519328</v>
      </c>
      <c r="J114" s="29">
        <f>SUM($H$18:$H114)</f>
        <v>115877.63449073055</v>
      </c>
    </row>
    <row r="115" spans="1:10" x14ac:dyDescent="0.25">
      <c r="A115" s="23">
        <f t="shared" si="13"/>
        <v>98</v>
      </c>
      <c r="B115" s="24">
        <f t="shared" si="9"/>
        <v>43594</v>
      </c>
      <c r="C115" s="29">
        <f t="shared" si="14"/>
        <v>311076.94045519328</v>
      </c>
      <c r="D115" s="29">
        <f t="shared" si="17"/>
        <v>2111.3473611911095</v>
      </c>
      <c r="E115" s="30">
        <f t="shared" si="10"/>
        <v>0</v>
      </c>
      <c r="F115" s="29">
        <f t="shared" si="11"/>
        <v>2111.3473611911095</v>
      </c>
      <c r="G115" s="29">
        <f t="shared" si="15"/>
        <v>1074.4242263404651</v>
      </c>
      <c r="H115" s="29">
        <f t="shared" si="16"/>
        <v>1036.9231348506444</v>
      </c>
      <c r="I115" s="29">
        <f t="shared" si="12"/>
        <v>310002.51622885279</v>
      </c>
      <c r="J115" s="29">
        <f>SUM($H$18:$H115)</f>
        <v>116914.55762558119</v>
      </c>
    </row>
    <row r="116" spans="1:10" x14ac:dyDescent="0.25">
      <c r="A116" s="23">
        <f t="shared" si="13"/>
        <v>99</v>
      </c>
      <c r="B116" s="24">
        <f t="shared" si="9"/>
        <v>43625</v>
      </c>
      <c r="C116" s="29">
        <f t="shared" si="14"/>
        <v>310002.51622885279</v>
      </c>
      <c r="D116" s="29">
        <f t="shared" si="17"/>
        <v>2111.3473611911095</v>
      </c>
      <c r="E116" s="30">
        <f t="shared" si="10"/>
        <v>0</v>
      </c>
      <c r="F116" s="29">
        <f t="shared" si="11"/>
        <v>2111.3473611911095</v>
      </c>
      <c r="G116" s="29">
        <f t="shared" si="15"/>
        <v>1078.0056404282668</v>
      </c>
      <c r="H116" s="29">
        <f t="shared" si="16"/>
        <v>1033.3417207628427</v>
      </c>
      <c r="I116" s="29">
        <f t="shared" si="12"/>
        <v>308924.51058842451</v>
      </c>
      <c r="J116" s="29">
        <f>SUM($H$18:$H116)</f>
        <v>117947.89934634403</v>
      </c>
    </row>
    <row r="117" spans="1:10" x14ac:dyDescent="0.25">
      <c r="A117" s="23">
        <f t="shared" si="13"/>
        <v>100</v>
      </c>
      <c r="B117" s="24">
        <f t="shared" si="9"/>
        <v>43655</v>
      </c>
      <c r="C117" s="29">
        <f t="shared" si="14"/>
        <v>308924.51058842451</v>
      </c>
      <c r="D117" s="29">
        <f t="shared" si="17"/>
        <v>2111.3473611911095</v>
      </c>
      <c r="E117" s="30">
        <f t="shared" si="10"/>
        <v>0</v>
      </c>
      <c r="F117" s="29">
        <f t="shared" si="11"/>
        <v>2111.3473611911095</v>
      </c>
      <c r="G117" s="29">
        <f t="shared" si="15"/>
        <v>1081.5989925630277</v>
      </c>
      <c r="H117" s="29">
        <f t="shared" si="16"/>
        <v>1029.7483686280818</v>
      </c>
      <c r="I117" s="29">
        <f t="shared" si="12"/>
        <v>307842.91159586149</v>
      </c>
      <c r="J117" s="29">
        <f>SUM($H$18:$H117)</f>
        <v>118977.6477149721</v>
      </c>
    </row>
    <row r="118" spans="1:10" x14ac:dyDescent="0.25">
      <c r="A118" s="23">
        <f t="shared" si="13"/>
        <v>101</v>
      </c>
      <c r="B118" s="24">
        <f t="shared" si="9"/>
        <v>43686</v>
      </c>
      <c r="C118" s="29">
        <f t="shared" si="14"/>
        <v>307842.91159586149</v>
      </c>
      <c r="D118" s="29">
        <f t="shared" si="17"/>
        <v>2111.3473611911095</v>
      </c>
      <c r="E118" s="30">
        <f t="shared" si="10"/>
        <v>0</v>
      </c>
      <c r="F118" s="29">
        <f t="shared" si="11"/>
        <v>2111.3473611911095</v>
      </c>
      <c r="G118" s="29">
        <f t="shared" si="15"/>
        <v>1085.2043225382379</v>
      </c>
      <c r="H118" s="29">
        <f t="shared" si="16"/>
        <v>1026.1430386528716</v>
      </c>
      <c r="I118" s="29">
        <f t="shared" si="12"/>
        <v>306757.70727332326</v>
      </c>
      <c r="J118" s="29">
        <f>SUM($H$18:$H118)</f>
        <v>120003.79075362497</v>
      </c>
    </row>
    <row r="119" spans="1:10" x14ac:dyDescent="0.25">
      <c r="A119" s="23">
        <f t="shared" si="13"/>
        <v>102</v>
      </c>
      <c r="B119" s="24">
        <f t="shared" si="9"/>
        <v>43717</v>
      </c>
      <c r="C119" s="29">
        <f t="shared" si="14"/>
        <v>306757.70727332326</v>
      </c>
      <c r="D119" s="29">
        <f t="shared" si="17"/>
        <v>2111.3473611911095</v>
      </c>
      <c r="E119" s="30">
        <f t="shared" si="10"/>
        <v>0</v>
      </c>
      <c r="F119" s="29">
        <f t="shared" si="11"/>
        <v>2111.3473611911095</v>
      </c>
      <c r="G119" s="29">
        <f t="shared" si="15"/>
        <v>1088.8216702800319</v>
      </c>
      <c r="H119" s="29">
        <f t="shared" si="16"/>
        <v>1022.5256909110776</v>
      </c>
      <c r="I119" s="29">
        <f t="shared" si="12"/>
        <v>305668.88560304325</v>
      </c>
      <c r="J119" s="29">
        <f>SUM($H$18:$H119)</f>
        <v>121026.31644453605</v>
      </c>
    </row>
    <row r="120" spans="1:10" x14ac:dyDescent="0.25">
      <c r="A120" s="23">
        <f t="shared" si="13"/>
        <v>103</v>
      </c>
      <c r="B120" s="24">
        <f t="shared" si="9"/>
        <v>43747</v>
      </c>
      <c r="C120" s="29">
        <f t="shared" si="14"/>
        <v>305668.88560304325</v>
      </c>
      <c r="D120" s="29">
        <f t="shared" si="17"/>
        <v>2111.3473611911095</v>
      </c>
      <c r="E120" s="30">
        <f t="shared" si="10"/>
        <v>0</v>
      </c>
      <c r="F120" s="29">
        <f t="shared" si="11"/>
        <v>2111.3473611911095</v>
      </c>
      <c r="G120" s="29">
        <f t="shared" si="15"/>
        <v>1092.4510758476322</v>
      </c>
      <c r="H120" s="29">
        <f t="shared" si="16"/>
        <v>1018.8962853434774</v>
      </c>
      <c r="I120" s="29">
        <f t="shared" si="12"/>
        <v>304576.43452719564</v>
      </c>
      <c r="J120" s="29">
        <f>SUM($H$18:$H120)</f>
        <v>122045.21272987952</v>
      </c>
    </row>
    <row r="121" spans="1:10" x14ac:dyDescent="0.25">
      <c r="A121" s="23">
        <f t="shared" si="13"/>
        <v>104</v>
      </c>
      <c r="B121" s="24">
        <f t="shared" si="9"/>
        <v>43778</v>
      </c>
      <c r="C121" s="29">
        <f t="shared" si="14"/>
        <v>304576.43452719564</v>
      </c>
      <c r="D121" s="29">
        <f t="shared" si="17"/>
        <v>2111.3473611911095</v>
      </c>
      <c r="E121" s="30">
        <f t="shared" si="10"/>
        <v>0</v>
      </c>
      <c r="F121" s="29">
        <f t="shared" si="11"/>
        <v>2111.3473611911095</v>
      </c>
      <c r="G121" s="29">
        <f t="shared" si="15"/>
        <v>1096.0925794337909</v>
      </c>
      <c r="H121" s="29">
        <f t="shared" si="16"/>
        <v>1015.2547817573187</v>
      </c>
      <c r="I121" s="29">
        <f t="shared" si="12"/>
        <v>303480.34194776183</v>
      </c>
      <c r="J121" s="29">
        <f>SUM($H$18:$H121)</f>
        <v>123060.46751163685</v>
      </c>
    </row>
    <row r="122" spans="1:10" x14ac:dyDescent="0.25">
      <c r="A122" s="23">
        <f t="shared" si="13"/>
        <v>105</v>
      </c>
      <c r="B122" s="24">
        <f t="shared" si="9"/>
        <v>43808</v>
      </c>
      <c r="C122" s="29">
        <f t="shared" si="14"/>
        <v>303480.34194776183</v>
      </c>
      <c r="D122" s="29">
        <f t="shared" si="17"/>
        <v>2111.3473611911095</v>
      </c>
      <c r="E122" s="30">
        <f t="shared" si="10"/>
        <v>0</v>
      </c>
      <c r="F122" s="29">
        <f t="shared" si="11"/>
        <v>2111.3473611911095</v>
      </c>
      <c r="G122" s="29">
        <f t="shared" si="15"/>
        <v>1099.7462213652366</v>
      </c>
      <c r="H122" s="29">
        <f t="shared" si="16"/>
        <v>1011.6011398258728</v>
      </c>
      <c r="I122" s="29">
        <f t="shared" si="12"/>
        <v>302380.5957263966</v>
      </c>
      <c r="J122" s="29">
        <f>SUM($H$18:$H122)</f>
        <v>124072.06865146272</v>
      </c>
    </row>
    <row r="123" spans="1:10" x14ac:dyDescent="0.25">
      <c r="A123" s="23">
        <f t="shared" si="13"/>
        <v>106</v>
      </c>
      <c r="B123" s="24">
        <f t="shared" si="9"/>
        <v>43839</v>
      </c>
      <c r="C123" s="29">
        <f t="shared" si="14"/>
        <v>302380.5957263966</v>
      </c>
      <c r="D123" s="29">
        <f t="shared" si="17"/>
        <v>2111.3473611911095</v>
      </c>
      <c r="E123" s="30">
        <f t="shared" si="10"/>
        <v>0</v>
      </c>
      <c r="F123" s="29">
        <f t="shared" si="11"/>
        <v>2111.3473611911095</v>
      </c>
      <c r="G123" s="29">
        <f t="shared" si="15"/>
        <v>1103.4120421031207</v>
      </c>
      <c r="H123" s="29">
        <f t="shared" si="16"/>
        <v>1007.9353190879887</v>
      </c>
      <c r="I123" s="29">
        <f t="shared" si="12"/>
        <v>301277.18368429347</v>
      </c>
      <c r="J123" s="29">
        <f>SUM($H$18:$H123)</f>
        <v>125080.00397055071</v>
      </c>
    </row>
    <row r="124" spans="1:10" x14ac:dyDescent="0.25">
      <c r="A124" s="23">
        <f t="shared" si="13"/>
        <v>107</v>
      </c>
      <c r="B124" s="24">
        <f t="shared" si="9"/>
        <v>43870</v>
      </c>
      <c r="C124" s="29">
        <f t="shared" si="14"/>
        <v>301277.18368429347</v>
      </c>
      <c r="D124" s="29">
        <f t="shared" si="17"/>
        <v>2111.3473611911095</v>
      </c>
      <c r="E124" s="30">
        <f t="shared" si="10"/>
        <v>0</v>
      </c>
      <c r="F124" s="29">
        <f t="shared" si="11"/>
        <v>2111.3473611911095</v>
      </c>
      <c r="G124" s="29">
        <f t="shared" si="15"/>
        <v>1107.0900822434646</v>
      </c>
      <c r="H124" s="29">
        <f t="shared" si="16"/>
        <v>1004.2572789476449</v>
      </c>
      <c r="I124" s="29">
        <f t="shared" si="12"/>
        <v>300170.09360204998</v>
      </c>
      <c r="J124" s="29">
        <f>SUM($H$18:$H124)</f>
        <v>126084.26124949835</v>
      </c>
    </row>
    <row r="125" spans="1:10" x14ac:dyDescent="0.25">
      <c r="A125" s="23">
        <f t="shared" si="13"/>
        <v>108</v>
      </c>
      <c r="B125" s="24">
        <f t="shared" si="9"/>
        <v>43899</v>
      </c>
      <c r="C125" s="29">
        <f t="shared" si="14"/>
        <v>300170.09360204998</v>
      </c>
      <c r="D125" s="29">
        <f t="shared" si="17"/>
        <v>2111.3473611911095</v>
      </c>
      <c r="E125" s="30">
        <f t="shared" si="10"/>
        <v>0</v>
      </c>
      <c r="F125" s="29">
        <f t="shared" si="11"/>
        <v>2111.3473611911095</v>
      </c>
      <c r="G125" s="29">
        <f t="shared" si="15"/>
        <v>1110.7803825176097</v>
      </c>
      <c r="H125" s="29">
        <f t="shared" si="16"/>
        <v>1000.5669786734999</v>
      </c>
      <c r="I125" s="29">
        <f t="shared" si="12"/>
        <v>299059.31321953237</v>
      </c>
      <c r="J125" s="29">
        <f>SUM($H$18:$H125)</f>
        <v>127084.82822817184</v>
      </c>
    </row>
    <row r="126" spans="1:10" x14ac:dyDescent="0.25">
      <c r="A126" s="23">
        <f t="shared" si="13"/>
        <v>109</v>
      </c>
      <c r="B126" s="24">
        <f t="shared" si="9"/>
        <v>43930</v>
      </c>
      <c r="C126" s="29">
        <f t="shared" si="14"/>
        <v>299059.31321953237</v>
      </c>
      <c r="D126" s="29">
        <f t="shared" si="17"/>
        <v>2111.3473611911095</v>
      </c>
      <c r="E126" s="30">
        <f t="shared" si="10"/>
        <v>0</v>
      </c>
      <c r="F126" s="29">
        <f t="shared" si="11"/>
        <v>2111.3473611911095</v>
      </c>
      <c r="G126" s="29">
        <f t="shared" si="15"/>
        <v>1114.4829837926682</v>
      </c>
      <c r="H126" s="29">
        <f t="shared" si="16"/>
        <v>996.86437739844132</v>
      </c>
      <c r="I126" s="29">
        <f t="shared" si="12"/>
        <v>297944.8302357397</v>
      </c>
      <c r="J126" s="29">
        <f>SUM($H$18:$H126)</f>
        <v>128081.69260557028</v>
      </c>
    </row>
    <row r="127" spans="1:10" x14ac:dyDescent="0.25">
      <c r="A127" s="23">
        <f t="shared" si="13"/>
        <v>110</v>
      </c>
      <c r="B127" s="24">
        <f t="shared" si="9"/>
        <v>43960</v>
      </c>
      <c r="C127" s="29">
        <f t="shared" si="14"/>
        <v>297944.8302357397</v>
      </c>
      <c r="D127" s="29">
        <f t="shared" si="17"/>
        <v>2111.3473611911095</v>
      </c>
      <c r="E127" s="30">
        <f t="shared" si="10"/>
        <v>0</v>
      </c>
      <c r="F127" s="29">
        <f t="shared" si="11"/>
        <v>2111.3473611911095</v>
      </c>
      <c r="G127" s="29">
        <f t="shared" si="15"/>
        <v>1118.1979270719771</v>
      </c>
      <c r="H127" s="29">
        <f t="shared" si="16"/>
        <v>993.14943411913237</v>
      </c>
      <c r="I127" s="29">
        <f t="shared" si="12"/>
        <v>296826.6323086677</v>
      </c>
      <c r="J127" s="29">
        <f>SUM($H$18:$H127)</f>
        <v>129074.84203968941</v>
      </c>
    </row>
    <row r="128" spans="1:10" x14ac:dyDescent="0.25">
      <c r="A128" s="23">
        <f t="shared" si="13"/>
        <v>111</v>
      </c>
      <c r="B128" s="24">
        <f t="shared" si="9"/>
        <v>43991</v>
      </c>
      <c r="C128" s="29">
        <f t="shared" si="14"/>
        <v>296826.6323086677</v>
      </c>
      <c r="D128" s="29">
        <f t="shared" si="17"/>
        <v>2111.3473611911095</v>
      </c>
      <c r="E128" s="30">
        <f t="shared" si="10"/>
        <v>0</v>
      </c>
      <c r="F128" s="29">
        <f t="shared" si="11"/>
        <v>2111.3473611911095</v>
      </c>
      <c r="G128" s="29">
        <f t="shared" si="15"/>
        <v>1121.9252534955504</v>
      </c>
      <c r="H128" s="29">
        <f t="shared" si="16"/>
        <v>989.42210769555902</v>
      </c>
      <c r="I128" s="29">
        <f t="shared" si="12"/>
        <v>295704.70705517213</v>
      </c>
      <c r="J128" s="29">
        <f>SUM($H$18:$H128)</f>
        <v>130064.26414738497</v>
      </c>
    </row>
    <row r="129" spans="1:10" x14ac:dyDescent="0.25">
      <c r="A129" s="23">
        <f t="shared" si="13"/>
        <v>112</v>
      </c>
      <c r="B129" s="24">
        <f t="shared" si="9"/>
        <v>44021</v>
      </c>
      <c r="C129" s="29">
        <f t="shared" si="14"/>
        <v>295704.70705517213</v>
      </c>
      <c r="D129" s="29">
        <f t="shared" si="17"/>
        <v>2111.3473611911095</v>
      </c>
      <c r="E129" s="30">
        <f t="shared" si="10"/>
        <v>0</v>
      </c>
      <c r="F129" s="29">
        <f t="shared" si="11"/>
        <v>2111.3473611911095</v>
      </c>
      <c r="G129" s="29">
        <f t="shared" si="15"/>
        <v>1125.6650043405357</v>
      </c>
      <c r="H129" s="29">
        <f t="shared" si="16"/>
        <v>985.6823568505738</v>
      </c>
      <c r="I129" s="29">
        <f t="shared" si="12"/>
        <v>294579.0420508316</v>
      </c>
      <c r="J129" s="29">
        <f>SUM($H$18:$H129)</f>
        <v>131049.94650423554</v>
      </c>
    </row>
    <row r="130" spans="1:10" x14ac:dyDescent="0.25">
      <c r="A130" s="23">
        <f t="shared" si="13"/>
        <v>113</v>
      </c>
      <c r="B130" s="24">
        <f t="shared" si="9"/>
        <v>44052</v>
      </c>
      <c r="C130" s="29">
        <f t="shared" si="14"/>
        <v>294579.0420508316</v>
      </c>
      <c r="D130" s="29">
        <f t="shared" si="17"/>
        <v>2111.3473611911095</v>
      </c>
      <c r="E130" s="30">
        <f t="shared" si="10"/>
        <v>0</v>
      </c>
      <c r="F130" s="29">
        <f t="shared" si="11"/>
        <v>2111.3473611911095</v>
      </c>
      <c r="G130" s="29">
        <f t="shared" si="15"/>
        <v>1129.4172210216707</v>
      </c>
      <c r="H130" s="29">
        <f t="shared" si="16"/>
        <v>981.93014016943869</v>
      </c>
      <c r="I130" s="29">
        <f t="shared" si="12"/>
        <v>293449.62482980994</v>
      </c>
      <c r="J130" s="29">
        <f>SUM($H$18:$H130)</f>
        <v>132031.87664440498</v>
      </c>
    </row>
    <row r="131" spans="1:10" x14ac:dyDescent="0.25">
      <c r="A131" s="23">
        <f t="shared" si="13"/>
        <v>114</v>
      </c>
      <c r="B131" s="24">
        <f t="shared" si="9"/>
        <v>44083</v>
      </c>
      <c r="C131" s="29">
        <f t="shared" si="14"/>
        <v>293449.62482980994</v>
      </c>
      <c r="D131" s="29">
        <f t="shared" si="17"/>
        <v>2111.3473611911095</v>
      </c>
      <c r="E131" s="30">
        <f t="shared" si="10"/>
        <v>0</v>
      </c>
      <c r="F131" s="29">
        <f t="shared" si="11"/>
        <v>2111.3473611911095</v>
      </c>
      <c r="G131" s="29">
        <f t="shared" si="15"/>
        <v>1133.1819450917428</v>
      </c>
      <c r="H131" s="29">
        <f t="shared" si="16"/>
        <v>978.16541609936655</v>
      </c>
      <c r="I131" s="29">
        <f t="shared" si="12"/>
        <v>292316.44288471818</v>
      </c>
      <c r="J131" s="29">
        <f>SUM($H$18:$H131)</f>
        <v>133010.04206050435</v>
      </c>
    </row>
    <row r="132" spans="1:10" x14ac:dyDescent="0.25">
      <c r="A132" s="23">
        <f t="shared" si="13"/>
        <v>115</v>
      </c>
      <c r="B132" s="24">
        <f t="shared" si="9"/>
        <v>44113</v>
      </c>
      <c r="C132" s="29">
        <f t="shared" si="14"/>
        <v>292316.44288471818</v>
      </c>
      <c r="D132" s="29">
        <f t="shared" si="17"/>
        <v>2111.3473611911095</v>
      </c>
      <c r="E132" s="30">
        <f t="shared" si="10"/>
        <v>0</v>
      </c>
      <c r="F132" s="29">
        <f t="shared" si="11"/>
        <v>2111.3473611911095</v>
      </c>
      <c r="G132" s="29">
        <f t="shared" si="15"/>
        <v>1136.9592182420488</v>
      </c>
      <c r="H132" s="29">
        <f t="shared" si="16"/>
        <v>974.38814294906069</v>
      </c>
      <c r="I132" s="29">
        <f t="shared" si="12"/>
        <v>291179.48366647615</v>
      </c>
      <c r="J132" s="29">
        <f>SUM($H$18:$H132)</f>
        <v>133984.4302034534</v>
      </c>
    </row>
    <row r="133" spans="1:10" x14ac:dyDescent="0.25">
      <c r="A133" s="23">
        <f t="shared" si="13"/>
        <v>116</v>
      </c>
      <c r="B133" s="24">
        <f t="shared" si="9"/>
        <v>44144</v>
      </c>
      <c r="C133" s="29">
        <f t="shared" si="14"/>
        <v>291179.48366647615</v>
      </c>
      <c r="D133" s="29">
        <f t="shared" si="17"/>
        <v>2111.3473611911095</v>
      </c>
      <c r="E133" s="30">
        <f t="shared" si="10"/>
        <v>0</v>
      </c>
      <c r="F133" s="29">
        <f t="shared" si="11"/>
        <v>2111.3473611911095</v>
      </c>
      <c r="G133" s="29">
        <f t="shared" si="15"/>
        <v>1140.7490823028556</v>
      </c>
      <c r="H133" s="29">
        <f t="shared" si="16"/>
        <v>970.59827888825384</v>
      </c>
      <c r="I133" s="29">
        <f t="shared" si="12"/>
        <v>290038.7345841733</v>
      </c>
      <c r="J133" s="29">
        <f>SUM($H$18:$H133)</f>
        <v>134955.02848234167</v>
      </c>
    </row>
    <row r="134" spans="1:10" x14ac:dyDescent="0.25">
      <c r="A134" s="23">
        <f t="shared" si="13"/>
        <v>117</v>
      </c>
      <c r="B134" s="24">
        <f t="shared" si="9"/>
        <v>44174</v>
      </c>
      <c r="C134" s="29">
        <f t="shared" si="14"/>
        <v>290038.7345841733</v>
      </c>
      <c r="D134" s="29">
        <f t="shared" si="17"/>
        <v>2111.3473611911095</v>
      </c>
      <c r="E134" s="30">
        <f t="shared" si="10"/>
        <v>0</v>
      </c>
      <c r="F134" s="29">
        <f t="shared" si="11"/>
        <v>2111.3473611911095</v>
      </c>
      <c r="G134" s="29">
        <f t="shared" si="15"/>
        <v>1144.551579243865</v>
      </c>
      <c r="H134" s="29">
        <f t="shared" si="16"/>
        <v>966.79578194724434</v>
      </c>
      <c r="I134" s="29">
        <f t="shared" si="12"/>
        <v>288894.18300492945</v>
      </c>
      <c r="J134" s="29">
        <f>SUM($H$18:$H134)</f>
        <v>135921.82426428891</v>
      </c>
    </row>
    <row r="135" spans="1:10" x14ac:dyDescent="0.25">
      <c r="A135" s="23">
        <f t="shared" si="13"/>
        <v>118</v>
      </c>
      <c r="B135" s="24">
        <f t="shared" si="9"/>
        <v>44205</v>
      </c>
      <c r="C135" s="29">
        <f t="shared" si="14"/>
        <v>288894.18300492945</v>
      </c>
      <c r="D135" s="29">
        <f t="shared" si="17"/>
        <v>2111.3473611911095</v>
      </c>
      <c r="E135" s="30">
        <f t="shared" si="10"/>
        <v>0</v>
      </c>
      <c r="F135" s="29">
        <f t="shared" si="11"/>
        <v>2111.3473611911095</v>
      </c>
      <c r="G135" s="29">
        <f t="shared" si="15"/>
        <v>1148.366751174678</v>
      </c>
      <c r="H135" s="29">
        <f t="shared" si="16"/>
        <v>962.98061001643146</v>
      </c>
      <c r="I135" s="29">
        <f t="shared" si="12"/>
        <v>287745.81625375478</v>
      </c>
      <c r="J135" s="29">
        <f>SUM($H$18:$H135)</f>
        <v>136884.80487430535</v>
      </c>
    </row>
    <row r="136" spans="1:10" x14ac:dyDescent="0.25">
      <c r="A136" s="23">
        <f t="shared" si="13"/>
        <v>119</v>
      </c>
      <c r="B136" s="24">
        <f t="shared" si="9"/>
        <v>44236</v>
      </c>
      <c r="C136" s="29">
        <f t="shared" si="14"/>
        <v>287745.81625375478</v>
      </c>
      <c r="D136" s="29">
        <f t="shared" si="17"/>
        <v>2111.3473611911095</v>
      </c>
      <c r="E136" s="30">
        <f t="shared" si="10"/>
        <v>0</v>
      </c>
      <c r="F136" s="29">
        <f t="shared" si="11"/>
        <v>2111.3473611911095</v>
      </c>
      <c r="G136" s="29">
        <f t="shared" si="15"/>
        <v>1152.1946403452603</v>
      </c>
      <c r="H136" s="29">
        <f t="shared" si="16"/>
        <v>959.15272084584922</v>
      </c>
      <c r="I136" s="29">
        <f t="shared" si="12"/>
        <v>286593.62161340949</v>
      </c>
      <c r="J136" s="29">
        <f>SUM($H$18:$H136)</f>
        <v>137843.95759515121</v>
      </c>
    </row>
    <row r="137" spans="1:10" x14ac:dyDescent="0.25">
      <c r="A137" s="23">
        <f t="shared" si="13"/>
        <v>120</v>
      </c>
      <c r="B137" s="24">
        <f t="shared" si="9"/>
        <v>44264</v>
      </c>
      <c r="C137" s="29">
        <f t="shared" si="14"/>
        <v>286593.62161340949</v>
      </c>
      <c r="D137" s="29">
        <f t="shared" si="17"/>
        <v>2111.3473611911095</v>
      </c>
      <c r="E137" s="30">
        <f t="shared" si="10"/>
        <v>0</v>
      </c>
      <c r="F137" s="29">
        <f t="shared" si="11"/>
        <v>2111.3473611911095</v>
      </c>
      <c r="G137" s="29">
        <f t="shared" si="15"/>
        <v>1156.0352891464113</v>
      </c>
      <c r="H137" s="29">
        <f t="shared" si="16"/>
        <v>955.31207204469831</v>
      </c>
      <c r="I137" s="29">
        <f t="shared" si="12"/>
        <v>285437.58632426307</v>
      </c>
      <c r="J137" s="29">
        <f>SUM($H$18:$H137)</f>
        <v>138799.26966719591</v>
      </c>
    </row>
    <row r="138" spans="1:10" x14ac:dyDescent="0.25">
      <c r="A138" s="23">
        <f t="shared" si="13"/>
        <v>121</v>
      </c>
      <c r="B138" s="24">
        <f t="shared" si="9"/>
        <v>44295</v>
      </c>
      <c r="C138" s="29">
        <f t="shared" si="14"/>
        <v>285437.58632426307</v>
      </c>
      <c r="D138" s="29">
        <f t="shared" si="17"/>
        <v>2111.3473611911095</v>
      </c>
      <c r="E138" s="30">
        <f t="shared" si="10"/>
        <v>0</v>
      </c>
      <c r="F138" s="29">
        <f t="shared" si="11"/>
        <v>2111.3473611911095</v>
      </c>
      <c r="G138" s="29">
        <f t="shared" si="15"/>
        <v>1159.8887401102324</v>
      </c>
      <c r="H138" s="29">
        <f t="shared" si="16"/>
        <v>951.45862108087692</v>
      </c>
      <c r="I138" s="29">
        <f t="shared" si="12"/>
        <v>284277.69758415286</v>
      </c>
      <c r="J138" s="29">
        <f>SUM($H$18:$H138)</f>
        <v>139750.72828827679</v>
      </c>
    </row>
    <row r="139" spans="1:10" x14ac:dyDescent="0.25">
      <c r="A139" s="23">
        <f t="shared" si="13"/>
        <v>122</v>
      </c>
      <c r="B139" s="24">
        <f t="shared" si="9"/>
        <v>44325</v>
      </c>
      <c r="C139" s="29">
        <f t="shared" si="14"/>
        <v>284277.69758415286</v>
      </c>
      <c r="D139" s="29">
        <f t="shared" si="17"/>
        <v>2111.3473611911095</v>
      </c>
      <c r="E139" s="30">
        <f t="shared" si="10"/>
        <v>0</v>
      </c>
      <c r="F139" s="29">
        <f t="shared" si="11"/>
        <v>2111.3473611911095</v>
      </c>
      <c r="G139" s="29">
        <f t="shared" si="15"/>
        <v>1163.7550359105999</v>
      </c>
      <c r="H139" s="29">
        <f t="shared" si="16"/>
        <v>947.59232528050961</v>
      </c>
      <c r="I139" s="29">
        <f t="shared" si="12"/>
        <v>283113.94254824228</v>
      </c>
      <c r="J139" s="29">
        <f>SUM($H$18:$H139)</f>
        <v>140698.3206135573</v>
      </c>
    </row>
    <row r="140" spans="1:10" x14ac:dyDescent="0.25">
      <c r="A140" s="23">
        <f t="shared" si="13"/>
        <v>123</v>
      </c>
      <c r="B140" s="24">
        <f t="shared" si="9"/>
        <v>44356</v>
      </c>
      <c r="C140" s="29">
        <f t="shared" si="14"/>
        <v>283113.94254824228</v>
      </c>
      <c r="D140" s="29">
        <f t="shared" si="17"/>
        <v>2111.3473611911095</v>
      </c>
      <c r="E140" s="30">
        <f t="shared" si="10"/>
        <v>0</v>
      </c>
      <c r="F140" s="29">
        <f t="shared" si="11"/>
        <v>2111.3473611911095</v>
      </c>
      <c r="G140" s="29">
        <f t="shared" si="15"/>
        <v>1167.6342193636351</v>
      </c>
      <c r="H140" s="29">
        <f t="shared" si="16"/>
        <v>943.71314182747426</v>
      </c>
      <c r="I140" s="29">
        <f t="shared" si="12"/>
        <v>281946.30832887866</v>
      </c>
      <c r="J140" s="29">
        <f>SUM($H$18:$H140)</f>
        <v>141642.03375538476</v>
      </c>
    </row>
    <row r="141" spans="1:10" x14ac:dyDescent="0.25">
      <c r="A141" s="23">
        <f t="shared" si="13"/>
        <v>124</v>
      </c>
      <c r="B141" s="24">
        <f t="shared" si="9"/>
        <v>44386</v>
      </c>
      <c r="C141" s="29">
        <f t="shared" si="14"/>
        <v>281946.30832887866</v>
      </c>
      <c r="D141" s="29">
        <f t="shared" si="17"/>
        <v>2111.3473611911095</v>
      </c>
      <c r="E141" s="30">
        <f t="shared" si="10"/>
        <v>0</v>
      </c>
      <c r="F141" s="29">
        <f t="shared" si="11"/>
        <v>2111.3473611911095</v>
      </c>
      <c r="G141" s="29">
        <f t="shared" si="15"/>
        <v>1171.5263334281808</v>
      </c>
      <c r="H141" s="29">
        <f t="shared" si="16"/>
        <v>939.82102776292879</v>
      </c>
      <c r="I141" s="29">
        <f t="shared" si="12"/>
        <v>280774.7819954505</v>
      </c>
      <c r="J141" s="29">
        <f>SUM($H$18:$H141)</f>
        <v>142581.85478314769</v>
      </c>
    </row>
    <row r="142" spans="1:10" x14ac:dyDescent="0.25">
      <c r="A142" s="23">
        <f t="shared" si="13"/>
        <v>125</v>
      </c>
      <c r="B142" s="24">
        <f t="shared" si="9"/>
        <v>44417</v>
      </c>
      <c r="C142" s="29">
        <f t="shared" si="14"/>
        <v>280774.7819954505</v>
      </c>
      <c r="D142" s="29">
        <f t="shared" si="17"/>
        <v>2111.3473611911095</v>
      </c>
      <c r="E142" s="30">
        <f t="shared" si="10"/>
        <v>0</v>
      </c>
      <c r="F142" s="29">
        <f t="shared" si="11"/>
        <v>2111.3473611911095</v>
      </c>
      <c r="G142" s="29">
        <f t="shared" si="15"/>
        <v>1175.4314212062745</v>
      </c>
      <c r="H142" s="29">
        <f t="shared" si="16"/>
        <v>935.91593998483495</v>
      </c>
      <c r="I142" s="29">
        <f t="shared" si="12"/>
        <v>279599.35057424422</v>
      </c>
      <c r="J142" s="29">
        <f>SUM($H$18:$H142)</f>
        <v>143517.77072313253</v>
      </c>
    </row>
    <row r="143" spans="1:10" x14ac:dyDescent="0.25">
      <c r="A143" s="23">
        <f t="shared" si="13"/>
        <v>126</v>
      </c>
      <c r="B143" s="24">
        <f t="shared" si="9"/>
        <v>44448</v>
      </c>
      <c r="C143" s="29">
        <f t="shared" si="14"/>
        <v>279599.35057424422</v>
      </c>
      <c r="D143" s="29">
        <f t="shared" si="17"/>
        <v>2111.3473611911095</v>
      </c>
      <c r="E143" s="30">
        <f t="shared" si="10"/>
        <v>0</v>
      </c>
      <c r="F143" s="29">
        <f t="shared" si="11"/>
        <v>2111.3473611911095</v>
      </c>
      <c r="G143" s="29">
        <f t="shared" si="15"/>
        <v>1179.3495259436286</v>
      </c>
      <c r="H143" s="29">
        <f t="shared" si="16"/>
        <v>931.99783524748079</v>
      </c>
      <c r="I143" s="29">
        <f t="shared" si="12"/>
        <v>278420.00104830059</v>
      </c>
      <c r="J143" s="29">
        <f>SUM($H$18:$H143)</f>
        <v>144449.76855838002</v>
      </c>
    </row>
    <row r="144" spans="1:10" x14ac:dyDescent="0.25">
      <c r="A144" s="23">
        <f t="shared" si="13"/>
        <v>127</v>
      </c>
      <c r="B144" s="24">
        <f t="shared" si="9"/>
        <v>44478</v>
      </c>
      <c r="C144" s="29">
        <f t="shared" si="14"/>
        <v>278420.00104830059</v>
      </c>
      <c r="D144" s="29">
        <f t="shared" si="17"/>
        <v>2111.3473611911095</v>
      </c>
      <c r="E144" s="30">
        <f t="shared" si="10"/>
        <v>0</v>
      </c>
      <c r="F144" s="29">
        <f t="shared" si="11"/>
        <v>2111.3473611911095</v>
      </c>
      <c r="G144" s="29">
        <f t="shared" si="15"/>
        <v>1183.2806910301074</v>
      </c>
      <c r="H144" s="29">
        <f t="shared" si="16"/>
        <v>928.06667016100198</v>
      </c>
      <c r="I144" s="29">
        <f t="shared" si="12"/>
        <v>277236.7203572705</v>
      </c>
      <c r="J144" s="29">
        <f>SUM($H$18:$H144)</f>
        <v>145377.83522854102</v>
      </c>
    </row>
    <row r="145" spans="1:10" x14ac:dyDescent="0.25">
      <c r="A145" s="23">
        <f t="shared" si="13"/>
        <v>128</v>
      </c>
      <c r="B145" s="24">
        <f t="shared" si="9"/>
        <v>44509</v>
      </c>
      <c r="C145" s="29">
        <f t="shared" si="14"/>
        <v>277236.7203572705</v>
      </c>
      <c r="D145" s="29">
        <f t="shared" si="17"/>
        <v>2111.3473611911095</v>
      </c>
      <c r="E145" s="30">
        <f t="shared" si="10"/>
        <v>0</v>
      </c>
      <c r="F145" s="29">
        <f t="shared" si="11"/>
        <v>2111.3473611911095</v>
      </c>
      <c r="G145" s="29">
        <f t="shared" si="15"/>
        <v>1187.2249600002078</v>
      </c>
      <c r="H145" s="29">
        <f t="shared" si="16"/>
        <v>924.12240119090166</v>
      </c>
      <c r="I145" s="29">
        <f t="shared" si="12"/>
        <v>276049.49539727031</v>
      </c>
      <c r="J145" s="29">
        <f>SUM($H$18:$H145)</f>
        <v>146301.95762973191</v>
      </c>
    </row>
    <row r="146" spans="1:10" x14ac:dyDescent="0.25">
      <c r="A146" s="23">
        <f t="shared" si="13"/>
        <v>129</v>
      </c>
      <c r="B146" s="24">
        <f t="shared" ref="B146:B209" si="18">IF(Pay_Num&lt;&gt;"",DATE(YEAR(Loan_Start),MONTH(Loan_Start)+(Pay_Num)*12/Num_Pmt_Per_Year,DAY(Loan_Start)),"")</f>
        <v>44539</v>
      </c>
      <c r="C146" s="29">
        <f t="shared" si="14"/>
        <v>276049.49539727031</v>
      </c>
      <c r="D146" s="29">
        <f t="shared" si="17"/>
        <v>2111.3473611911095</v>
      </c>
      <c r="E146" s="3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29">
        <f t="shared" ref="F146:F209" si="20">IF(AND(Pay_Num&lt;&gt;"",Sched_Pay+Extra_Pay&lt;Beg_Bal),Sched_Pay+Extra_Pay,IF(Pay_Num&lt;&gt;"",Beg_Bal,""))</f>
        <v>2111.3473611911095</v>
      </c>
      <c r="G146" s="29">
        <f t="shared" si="15"/>
        <v>1191.1823765335416</v>
      </c>
      <c r="H146" s="29">
        <f t="shared" si="16"/>
        <v>920.16498465756774</v>
      </c>
      <c r="I146" s="29">
        <f t="shared" ref="I146:I209" si="21">IF(AND(Pay_Num&lt;&gt;"",Sched_Pay+Extra_Pay&lt;Beg_Bal),Beg_Bal-Princ,IF(Pay_Num&lt;&gt;"",0,""))</f>
        <v>274858.31302073679</v>
      </c>
      <c r="J146" s="29">
        <f>SUM($H$18:$H146)</f>
        <v>147222.12261438949</v>
      </c>
    </row>
    <row r="147" spans="1:10" x14ac:dyDescent="0.25">
      <c r="A147" s="23">
        <f t="shared" ref="A147:A210" si="22">IF(Values_Entered,A146+1,"")</f>
        <v>130</v>
      </c>
      <c r="B147" s="24">
        <f t="shared" si="18"/>
        <v>44570</v>
      </c>
      <c r="C147" s="29">
        <f t="shared" ref="C147:C210" si="23">IF(Pay_Num&lt;&gt;"",I146,"")</f>
        <v>274858.31302073679</v>
      </c>
      <c r="D147" s="29">
        <f t="shared" si="17"/>
        <v>2111.3473611911095</v>
      </c>
      <c r="E147" s="30">
        <f t="shared" si="19"/>
        <v>0</v>
      </c>
      <c r="F147" s="29">
        <f t="shared" si="20"/>
        <v>2111.3473611911095</v>
      </c>
      <c r="G147" s="29">
        <f t="shared" ref="G147:G210" si="24">IF(Pay_Num&lt;&gt;"",Total_Pay-Int,"")</f>
        <v>1195.1529844553202</v>
      </c>
      <c r="H147" s="29">
        <f t="shared" ref="H147:H210" si="25">IF(Pay_Num&lt;&gt;"",Beg_Bal*Interest_Rate/Num_Pmt_Per_Year,"")</f>
        <v>916.19437673578932</v>
      </c>
      <c r="I147" s="29">
        <f t="shared" si="21"/>
        <v>273663.16003628145</v>
      </c>
      <c r="J147" s="29">
        <f>SUM($H$18:$H147)</f>
        <v>148138.31699112529</v>
      </c>
    </row>
    <row r="148" spans="1:10" x14ac:dyDescent="0.25">
      <c r="A148" s="23">
        <f t="shared" si="22"/>
        <v>131</v>
      </c>
      <c r="B148" s="24">
        <f t="shared" si="18"/>
        <v>44601</v>
      </c>
      <c r="C148" s="29">
        <f t="shared" si="23"/>
        <v>273663.16003628145</v>
      </c>
      <c r="D148" s="29">
        <f t="shared" ref="D148:D211" si="26">IF(Pay_Num&lt;&gt;"",Scheduled_Monthly_Payment,"")</f>
        <v>2111.3473611911095</v>
      </c>
      <c r="E148" s="30">
        <f t="shared" si="19"/>
        <v>0</v>
      </c>
      <c r="F148" s="29">
        <f t="shared" si="20"/>
        <v>2111.3473611911095</v>
      </c>
      <c r="G148" s="29">
        <f t="shared" si="24"/>
        <v>1199.1368277368379</v>
      </c>
      <c r="H148" s="29">
        <f t="shared" si="25"/>
        <v>912.21053345427151</v>
      </c>
      <c r="I148" s="29">
        <f t="shared" si="21"/>
        <v>272464.02320854459</v>
      </c>
      <c r="J148" s="29">
        <f>SUM($H$18:$H148)</f>
        <v>149050.52752457955</v>
      </c>
    </row>
    <row r="149" spans="1:10" x14ac:dyDescent="0.25">
      <c r="A149" s="23">
        <f t="shared" si="22"/>
        <v>132</v>
      </c>
      <c r="B149" s="24">
        <f t="shared" si="18"/>
        <v>44629</v>
      </c>
      <c r="C149" s="29">
        <f t="shared" si="23"/>
        <v>272464.02320854459</v>
      </c>
      <c r="D149" s="29">
        <f t="shared" si="26"/>
        <v>2111.3473611911095</v>
      </c>
      <c r="E149" s="30">
        <f t="shared" si="19"/>
        <v>0</v>
      </c>
      <c r="F149" s="29">
        <f t="shared" si="20"/>
        <v>2111.3473611911095</v>
      </c>
      <c r="G149" s="29">
        <f t="shared" si="24"/>
        <v>1203.133950495961</v>
      </c>
      <c r="H149" s="29">
        <f t="shared" si="25"/>
        <v>908.21341069514858</v>
      </c>
      <c r="I149" s="29">
        <f t="shared" si="21"/>
        <v>271260.88925804861</v>
      </c>
      <c r="J149" s="29">
        <f>SUM($H$18:$H149)</f>
        <v>149958.74093527469</v>
      </c>
    </row>
    <row r="150" spans="1:10" x14ac:dyDescent="0.25">
      <c r="A150" s="23">
        <f t="shared" si="22"/>
        <v>133</v>
      </c>
      <c r="B150" s="24">
        <f t="shared" si="18"/>
        <v>44660</v>
      </c>
      <c r="C150" s="29">
        <f t="shared" si="23"/>
        <v>271260.88925804861</v>
      </c>
      <c r="D150" s="29">
        <f t="shared" si="26"/>
        <v>2111.3473611911095</v>
      </c>
      <c r="E150" s="30">
        <f t="shared" si="19"/>
        <v>0</v>
      </c>
      <c r="F150" s="29">
        <f t="shared" si="20"/>
        <v>2111.3473611911095</v>
      </c>
      <c r="G150" s="29">
        <f t="shared" si="24"/>
        <v>1207.144396997614</v>
      </c>
      <c r="H150" s="29">
        <f t="shared" si="25"/>
        <v>904.2029641934954</v>
      </c>
      <c r="I150" s="29">
        <f t="shared" si="21"/>
        <v>270053.74486105097</v>
      </c>
      <c r="J150" s="29">
        <f>SUM($H$18:$H150)</f>
        <v>150862.9438994682</v>
      </c>
    </row>
    <row r="151" spans="1:10" x14ac:dyDescent="0.25">
      <c r="A151" s="23">
        <f t="shared" si="22"/>
        <v>134</v>
      </c>
      <c r="B151" s="24">
        <f t="shared" si="18"/>
        <v>44690</v>
      </c>
      <c r="C151" s="29">
        <f t="shared" si="23"/>
        <v>270053.74486105097</v>
      </c>
      <c r="D151" s="29">
        <f t="shared" si="26"/>
        <v>2111.3473611911095</v>
      </c>
      <c r="E151" s="30">
        <f t="shared" si="19"/>
        <v>0</v>
      </c>
      <c r="F151" s="29">
        <f t="shared" si="20"/>
        <v>2111.3473611911095</v>
      </c>
      <c r="G151" s="29">
        <f t="shared" si="24"/>
        <v>1211.1682116542729</v>
      </c>
      <c r="H151" s="29">
        <f t="shared" si="25"/>
        <v>900.17914953683658</v>
      </c>
      <c r="I151" s="29">
        <f t="shared" si="21"/>
        <v>268842.57664939668</v>
      </c>
      <c r="J151" s="29">
        <f>SUM($H$18:$H151)</f>
        <v>151763.12304900502</v>
      </c>
    </row>
    <row r="152" spans="1:10" x14ac:dyDescent="0.25">
      <c r="A152" s="23">
        <f t="shared" si="22"/>
        <v>135</v>
      </c>
      <c r="B152" s="24">
        <f t="shared" si="18"/>
        <v>44721</v>
      </c>
      <c r="C152" s="29">
        <f t="shared" si="23"/>
        <v>268842.57664939668</v>
      </c>
      <c r="D152" s="29">
        <f t="shared" si="26"/>
        <v>2111.3473611911095</v>
      </c>
      <c r="E152" s="30">
        <f t="shared" si="19"/>
        <v>0</v>
      </c>
      <c r="F152" s="29">
        <f t="shared" si="20"/>
        <v>2111.3473611911095</v>
      </c>
      <c r="G152" s="29">
        <f t="shared" si="24"/>
        <v>1215.2054390264539</v>
      </c>
      <c r="H152" s="29">
        <f t="shared" si="25"/>
        <v>896.14192216465563</v>
      </c>
      <c r="I152" s="29">
        <f t="shared" si="21"/>
        <v>267627.37121037021</v>
      </c>
      <c r="J152" s="29">
        <f>SUM($H$18:$H152)</f>
        <v>152659.26497116967</v>
      </c>
    </row>
    <row r="153" spans="1:10" x14ac:dyDescent="0.25">
      <c r="A153" s="23">
        <f t="shared" si="22"/>
        <v>136</v>
      </c>
      <c r="B153" s="24">
        <f t="shared" si="18"/>
        <v>44751</v>
      </c>
      <c r="C153" s="29">
        <f t="shared" si="23"/>
        <v>267627.37121037021</v>
      </c>
      <c r="D153" s="29">
        <f t="shared" si="26"/>
        <v>2111.3473611911095</v>
      </c>
      <c r="E153" s="30">
        <f t="shared" si="19"/>
        <v>0</v>
      </c>
      <c r="F153" s="29">
        <f t="shared" si="20"/>
        <v>2111.3473611911095</v>
      </c>
      <c r="G153" s="29">
        <f t="shared" si="24"/>
        <v>1219.2561238232088</v>
      </c>
      <c r="H153" s="29">
        <f t="shared" si="25"/>
        <v>892.0912373679007</v>
      </c>
      <c r="I153" s="29">
        <f t="shared" si="21"/>
        <v>266408.11508654698</v>
      </c>
      <c r="J153" s="29">
        <f>SUM($H$18:$H153)</f>
        <v>153551.35620853756</v>
      </c>
    </row>
    <row r="154" spans="1:10" x14ac:dyDescent="0.25">
      <c r="A154" s="23">
        <f t="shared" si="22"/>
        <v>137</v>
      </c>
      <c r="B154" s="24">
        <f t="shared" si="18"/>
        <v>44782</v>
      </c>
      <c r="C154" s="29">
        <f t="shared" si="23"/>
        <v>266408.11508654698</v>
      </c>
      <c r="D154" s="29">
        <f t="shared" si="26"/>
        <v>2111.3473611911095</v>
      </c>
      <c r="E154" s="30">
        <f t="shared" si="19"/>
        <v>0</v>
      </c>
      <c r="F154" s="29">
        <f t="shared" si="20"/>
        <v>2111.3473611911095</v>
      </c>
      <c r="G154" s="29">
        <f t="shared" si="24"/>
        <v>1223.3203109026194</v>
      </c>
      <c r="H154" s="29">
        <f t="shared" si="25"/>
        <v>888.02705028848993</v>
      </c>
      <c r="I154" s="29">
        <f t="shared" si="21"/>
        <v>265184.79477564438</v>
      </c>
      <c r="J154" s="29">
        <f>SUM($H$18:$H154)</f>
        <v>154439.38325882604</v>
      </c>
    </row>
    <row r="155" spans="1:10" x14ac:dyDescent="0.25">
      <c r="A155" s="23">
        <f t="shared" si="22"/>
        <v>138</v>
      </c>
      <c r="B155" s="24">
        <f t="shared" si="18"/>
        <v>44813</v>
      </c>
      <c r="C155" s="29">
        <f t="shared" si="23"/>
        <v>265184.79477564438</v>
      </c>
      <c r="D155" s="29">
        <f t="shared" si="26"/>
        <v>2111.3473611911095</v>
      </c>
      <c r="E155" s="30">
        <f t="shared" si="19"/>
        <v>0</v>
      </c>
      <c r="F155" s="29">
        <f t="shared" si="20"/>
        <v>2111.3473611911095</v>
      </c>
      <c r="G155" s="29">
        <f t="shared" si="24"/>
        <v>1227.3980452722949</v>
      </c>
      <c r="H155" s="29">
        <f t="shared" si="25"/>
        <v>883.94931591881459</v>
      </c>
      <c r="I155" s="29">
        <f t="shared" si="21"/>
        <v>263957.3967303721</v>
      </c>
      <c r="J155" s="29">
        <f>SUM($H$18:$H155)</f>
        <v>155323.33257474485</v>
      </c>
    </row>
    <row r="156" spans="1:10" x14ac:dyDescent="0.25">
      <c r="A156" s="23">
        <f t="shared" si="22"/>
        <v>139</v>
      </c>
      <c r="B156" s="24">
        <f t="shared" si="18"/>
        <v>44843</v>
      </c>
      <c r="C156" s="29">
        <f t="shared" si="23"/>
        <v>263957.3967303721</v>
      </c>
      <c r="D156" s="29">
        <f t="shared" si="26"/>
        <v>2111.3473611911095</v>
      </c>
      <c r="E156" s="30">
        <f t="shared" si="19"/>
        <v>0</v>
      </c>
      <c r="F156" s="29">
        <f t="shared" si="20"/>
        <v>2111.3473611911095</v>
      </c>
      <c r="G156" s="29">
        <f t="shared" si="24"/>
        <v>1231.489372089869</v>
      </c>
      <c r="H156" s="29">
        <f t="shared" si="25"/>
        <v>879.85798910124038</v>
      </c>
      <c r="I156" s="29">
        <f t="shared" si="21"/>
        <v>262725.90735828225</v>
      </c>
      <c r="J156" s="29">
        <f>SUM($H$18:$H156)</f>
        <v>156203.19056384609</v>
      </c>
    </row>
    <row r="157" spans="1:10" x14ac:dyDescent="0.25">
      <c r="A157" s="23">
        <f t="shared" si="22"/>
        <v>140</v>
      </c>
      <c r="B157" s="24">
        <f t="shared" si="18"/>
        <v>44874</v>
      </c>
      <c r="C157" s="29">
        <f t="shared" si="23"/>
        <v>262725.90735828225</v>
      </c>
      <c r="D157" s="29">
        <f t="shared" si="26"/>
        <v>2111.3473611911095</v>
      </c>
      <c r="E157" s="30">
        <f t="shared" si="19"/>
        <v>0</v>
      </c>
      <c r="F157" s="29">
        <f t="shared" si="20"/>
        <v>2111.3473611911095</v>
      </c>
      <c r="G157" s="29">
        <f t="shared" si="24"/>
        <v>1235.594336663502</v>
      </c>
      <c r="H157" s="29">
        <f t="shared" si="25"/>
        <v>875.75302452760752</v>
      </c>
      <c r="I157" s="29">
        <f t="shared" si="21"/>
        <v>261490.31302161876</v>
      </c>
      <c r="J157" s="29">
        <f>SUM($H$18:$H157)</f>
        <v>157078.94358837369</v>
      </c>
    </row>
    <row r="158" spans="1:10" x14ac:dyDescent="0.25">
      <c r="A158" s="23">
        <f t="shared" si="22"/>
        <v>141</v>
      </c>
      <c r="B158" s="24">
        <f t="shared" si="18"/>
        <v>44904</v>
      </c>
      <c r="C158" s="29">
        <f t="shared" si="23"/>
        <v>261490.31302161876</v>
      </c>
      <c r="D158" s="29">
        <f t="shared" si="26"/>
        <v>2111.3473611911095</v>
      </c>
      <c r="E158" s="30">
        <f t="shared" si="19"/>
        <v>0</v>
      </c>
      <c r="F158" s="29">
        <f t="shared" si="20"/>
        <v>2111.3473611911095</v>
      </c>
      <c r="G158" s="29">
        <f t="shared" si="24"/>
        <v>1239.7129844523802</v>
      </c>
      <c r="H158" s="29">
        <f t="shared" si="25"/>
        <v>871.6343767387292</v>
      </c>
      <c r="I158" s="29">
        <f t="shared" si="21"/>
        <v>260250.60003716638</v>
      </c>
      <c r="J158" s="29">
        <f>SUM($H$18:$H158)</f>
        <v>157950.5779651124</v>
      </c>
    </row>
    <row r="159" spans="1:10" x14ac:dyDescent="0.25">
      <c r="A159" s="23">
        <f t="shared" si="22"/>
        <v>142</v>
      </c>
      <c r="B159" s="24">
        <f t="shared" si="18"/>
        <v>44935</v>
      </c>
      <c r="C159" s="29">
        <f t="shared" si="23"/>
        <v>260250.60003716638</v>
      </c>
      <c r="D159" s="29">
        <f t="shared" si="26"/>
        <v>2111.3473611911095</v>
      </c>
      <c r="E159" s="30">
        <f t="shared" si="19"/>
        <v>0</v>
      </c>
      <c r="F159" s="29">
        <f t="shared" si="20"/>
        <v>2111.3473611911095</v>
      </c>
      <c r="G159" s="29">
        <f t="shared" si="24"/>
        <v>1243.8453610672213</v>
      </c>
      <c r="H159" s="29">
        <f t="shared" si="25"/>
        <v>867.50200012388802</v>
      </c>
      <c r="I159" s="29">
        <f t="shared" si="21"/>
        <v>259006.75467609917</v>
      </c>
      <c r="J159" s="29">
        <f>SUM($H$18:$H159)</f>
        <v>158818.07996523628</v>
      </c>
    </row>
    <row r="160" spans="1:10" x14ac:dyDescent="0.25">
      <c r="A160" s="23">
        <f t="shared" si="22"/>
        <v>143</v>
      </c>
      <c r="B160" s="24">
        <f t="shared" si="18"/>
        <v>44966</v>
      </c>
      <c r="C160" s="29">
        <f t="shared" si="23"/>
        <v>259006.75467609917</v>
      </c>
      <c r="D160" s="29">
        <f t="shared" si="26"/>
        <v>2111.3473611911095</v>
      </c>
      <c r="E160" s="30">
        <f t="shared" si="19"/>
        <v>0</v>
      </c>
      <c r="F160" s="29">
        <f t="shared" si="20"/>
        <v>2111.3473611911095</v>
      </c>
      <c r="G160" s="29">
        <f t="shared" si="24"/>
        <v>1247.9915122707789</v>
      </c>
      <c r="H160" s="29">
        <f t="shared" si="25"/>
        <v>863.35584892033057</v>
      </c>
      <c r="I160" s="29">
        <f t="shared" si="21"/>
        <v>257758.76316382838</v>
      </c>
      <c r="J160" s="29">
        <f>SUM($H$18:$H160)</f>
        <v>159681.4358141566</v>
      </c>
    </row>
    <row r="161" spans="1:10" x14ac:dyDescent="0.25">
      <c r="A161" s="23">
        <f t="shared" si="22"/>
        <v>144</v>
      </c>
      <c r="B161" s="24">
        <f t="shared" si="18"/>
        <v>44994</v>
      </c>
      <c r="C161" s="29">
        <f t="shared" si="23"/>
        <v>257758.76316382838</v>
      </c>
      <c r="D161" s="29">
        <f t="shared" si="26"/>
        <v>2111.3473611911095</v>
      </c>
      <c r="E161" s="30">
        <f t="shared" si="19"/>
        <v>0</v>
      </c>
      <c r="F161" s="29">
        <f t="shared" si="20"/>
        <v>2111.3473611911095</v>
      </c>
      <c r="G161" s="29">
        <f t="shared" si="24"/>
        <v>1252.1514839783481</v>
      </c>
      <c r="H161" s="29">
        <f t="shared" si="25"/>
        <v>859.19587721276127</v>
      </c>
      <c r="I161" s="29">
        <f t="shared" si="21"/>
        <v>256506.61167985003</v>
      </c>
      <c r="J161" s="29">
        <f>SUM($H$18:$H161)</f>
        <v>160540.63169136937</v>
      </c>
    </row>
    <row r="162" spans="1:10" x14ac:dyDescent="0.25">
      <c r="A162" s="23">
        <f t="shared" si="22"/>
        <v>145</v>
      </c>
      <c r="B162" s="24">
        <f t="shared" si="18"/>
        <v>45025</v>
      </c>
      <c r="C162" s="29">
        <f t="shared" si="23"/>
        <v>256506.61167985003</v>
      </c>
      <c r="D162" s="29">
        <f t="shared" si="26"/>
        <v>2111.3473611911095</v>
      </c>
      <c r="E162" s="30">
        <f t="shared" si="19"/>
        <v>0</v>
      </c>
      <c r="F162" s="29">
        <f t="shared" si="20"/>
        <v>2111.3473611911095</v>
      </c>
      <c r="G162" s="29">
        <f t="shared" si="24"/>
        <v>1256.3253222582762</v>
      </c>
      <c r="H162" s="29">
        <f t="shared" si="25"/>
        <v>855.02203893283342</v>
      </c>
      <c r="I162" s="29">
        <f t="shared" si="21"/>
        <v>255250.28635759174</v>
      </c>
      <c r="J162" s="29">
        <f>SUM($H$18:$H162)</f>
        <v>161395.65373030221</v>
      </c>
    </row>
    <row r="163" spans="1:10" x14ac:dyDescent="0.25">
      <c r="A163" s="23">
        <f t="shared" si="22"/>
        <v>146</v>
      </c>
      <c r="B163" s="24">
        <f t="shared" si="18"/>
        <v>45055</v>
      </c>
      <c r="C163" s="29">
        <f t="shared" si="23"/>
        <v>255250.28635759174</v>
      </c>
      <c r="D163" s="29">
        <f t="shared" si="26"/>
        <v>2111.3473611911095</v>
      </c>
      <c r="E163" s="30">
        <f t="shared" si="19"/>
        <v>0</v>
      </c>
      <c r="F163" s="29">
        <f t="shared" si="20"/>
        <v>2111.3473611911095</v>
      </c>
      <c r="G163" s="29">
        <f t="shared" si="24"/>
        <v>1260.5130733324704</v>
      </c>
      <c r="H163" s="29">
        <f t="shared" si="25"/>
        <v>850.83428785863919</v>
      </c>
      <c r="I163" s="29">
        <f t="shared" si="21"/>
        <v>253989.77328425928</v>
      </c>
      <c r="J163" s="29">
        <f>SUM($H$18:$H163)</f>
        <v>162246.48801816083</v>
      </c>
    </row>
    <row r="164" spans="1:10" x14ac:dyDescent="0.25">
      <c r="A164" s="23">
        <f t="shared" si="22"/>
        <v>147</v>
      </c>
      <c r="B164" s="24">
        <f t="shared" si="18"/>
        <v>45086</v>
      </c>
      <c r="C164" s="29">
        <f t="shared" si="23"/>
        <v>253989.77328425928</v>
      </c>
      <c r="D164" s="29">
        <f t="shared" si="26"/>
        <v>2111.3473611911095</v>
      </c>
      <c r="E164" s="30">
        <f t="shared" si="19"/>
        <v>0</v>
      </c>
      <c r="F164" s="29">
        <f t="shared" si="20"/>
        <v>2111.3473611911095</v>
      </c>
      <c r="G164" s="29">
        <f t="shared" si="24"/>
        <v>1264.7147835769119</v>
      </c>
      <c r="H164" s="29">
        <f t="shared" si="25"/>
        <v>846.63257761419766</v>
      </c>
      <c r="I164" s="29">
        <f t="shared" si="21"/>
        <v>252725.05850068238</v>
      </c>
      <c r="J164" s="29">
        <f>SUM($H$18:$H164)</f>
        <v>163093.12059577502</v>
      </c>
    </row>
    <row r="165" spans="1:10" x14ac:dyDescent="0.25">
      <c r="A165" s="23">
        <f t="shared" si="22"/>
        <v>148</v>
      </c>
      <c r="B165" s="24">
        <f t="shared" si="18"/>
        <v>45116</v>
      </c>
      <c r="C165" s="29">
        <f t="shared" si="23"/>
        <v>252725.05850068238</v>
      </c>
      <c r="D165" s="29">
        <f t="shared" si="26"/>
        <v>2111.3473611911095</v>
      </c>
      <c r="E165" s="30">
        <f t="shared" si="19"/>
        <v>0</v>
      </c>
      <c r="F165" s="29">
        <f t="shared" si="20"/>
        <v>2111.3473611911095</v>
      </c>
      <c r="G165" s="29">
        <f t="shared" si="24"/>
        <v>1268.9304995221682</v>
      </c>
      <c r="H165" s="29">
        <f t="shared" si="25"/>
        <v>842.41686166894124</v>
      </c>
      <c r="I165" s="29">
        <f t="shared" si="21"/>
        <v>251456.12800116022</v>
      </c>
      <c r="J165" s="29">
        <f>SUM($H$18:$H165)</f>
        <v>163935.53745744395</v>
      </c>
    </row>
    <row r="166" spans="1:10" x14ac:dyDescent="0.25">
      <c r="A166" s="23">
        <f t="shared" si="22"/>
        <v>149</v>
      </c>
      <c r="B166" s="24">
        <f t="shared" si="18"/>
        <v>45147</v>
      </c>
      <c r="C166" s="29">
        <f t="shared" si="23"/>
        <v>251456.12800116022</v>
      </c>
      <c r="D166" s="29">
        <f t="shared" si="26"/>
        <v>2111.3473611911095</v>
      </c>
      <c r="E166" s="30">
        <f t="shared" si="19"/>
        <v>0</v>
      </c>
      <c r="F166" s="29">
        <f t="shared" si="20"/>
        <v>2111.3473611911095</v>
      </c>
      <c r="G166" s="29">
        <f t="shared" si="24"/>
        <v>1273.1602678539089</v>
      </c>
      <c r="H166" s="29">
        <f t="shared" si="25"/>
        <v>838.18709333720074</v>
      </c>
      <c r="I166" s="29">
        <f t="shared" si="21"/>
        <v>250182.96773330632</v>
      </c>
      <c r="J166" s="29">
        <f>SUM($H$18:$H166)</f>
        <v>164773.72455078116</v>
      </c>
    </row>
    <row r="167" spans="1:10" x14ac:dyDescent="0.25">
      <c r="A167" s="23">
        <f t="shared" si="22"/>
        <v>150</v>
      </c>
      <c r="B167" s="24">
        <f t="shared" si="18"/>
        <v>45178</v>
      </c>
      <c r="C167" s="29">
        <f t="shared" si="23"/>
        <v>250182.96773330632</v>
      </c>
      <c r="D167" s="29">
        <f t="shared" si="26"/>
        <v>2111.3473611911095</v>
      </c>
      <c r="E167" s="30">
        <f t="shared" si="19"/>
        <v>0</v>
      </c>
      <c r="F167" s="29">
        <f t="shared" si="20"/>
        <v>2111.3473611911095</v>
      </c>
      <c r="G167" s="29">
        <f t="shared" si="24"/>
        <v>1277.404135413422</v>
      </c>
      <c r="H167" s="29">
        <f t="shared" si="25"/>
        <v>833.94322577768764</v>
      </c>
      <c r="I167" s="29">
        <f t="shared" si="21"/>
        <v>248905.56359789291</v>
      </c>
      <c r="J167" s="29">
        <f>SUM($H$18:$H167)</f>
        <v>165607.66777655884</v>
      </c>
    </row>
    <row r="168" spans="1:10" x14ac:dyDescent="0.25">
      <c r="A168" s="23">
        <f t="shared" si="22"/>
        <v>151</v>
      </c>
      <c r="B168" s="24">
        <f t="shared" si="18"/>
        <v>45208</v>
      </c>
      <c r="C168" s="29">
        <f t="shared" si="23"/>
        <v>248905.56359789291</v>
      </c>
      <c r="D168" s="29">
        <f t="shared" si="26"/>
        <v>2111.3473611911095</v>
      </c>
      <c r="E168" s="30">
        <f t="shared" si="19"/>
        <v>0</v>
      </c>
      <c r="F168" s="29">
        <f t="shared" si="20"/>
        <v>2111.3473611911095</v>
      </c>
      <c r="G168" s="29">
        <f t="shared" si="24"/>
        <v>1281.6621491981332</v>
      </c>
      <c r="H168" s="29">
        <f t="shared" si="25"/>
        <v>829.68521199297641</v>
      </c>
      <c r="I168" s="29">
        <f t="shared" si="21"/>
        <v>247623.90144869479</v>
      </c>
      <c r="J168" s="29">
        <f>SUM($H$18:$H168)</f>
        <v>166437.35298855181</v>
      </c>
    </row>
    <row r="169" spans="1:10" x14ac:dyDescent="0.25">
      <c r="A169" s="23">
        <f t="shared" si="22"/>
        <v>152</v>
      </c>
      <c r="B169" s="24">
        <f t="shared" si="18"/>
        <v>45239</v>
      </c>
      <c r="C169" s="29">
        <f t="shared" si="23"/>
        <v>247623.90144869479</v>
      </c>
      <c r="D169" s="29">
        <f t="shared" si="26"/>
        <v>2111.3473611911095</v>
      </c>
      <c r="E169" s="30">
        <f t="shared" si="19"/>
        <v>0</v>
      </c>
      <c r="F169" s="29">
        <f t="shared" si="20"/>
        <v>2111.3473611911095</v>
      </c>
      <c r="G169" s="29">
        <f t="shared" si="24"/>
        <v>1285.9343563621269</v>
      </c>
      <c r="H169" s="29">
        <f t="shared" si="25"/>
        <v>825.41300482898259</v>
      </c>
      <c r="I169" s="29">
        <f t="shared" si="21"/>
        <v>246337.96709233266</v>
      </c>
      <c r="J169" s="29">
        <f>SUM($H$18:$H169)</f>
        <v>167262.7659933808</v>
      </c>
    </row>
    <row r="170" spans="1:10" x14ac:dyDescent="0.25">
      <c r="A170" s="23">
        <f t="shared" si="22"/>
        <v>153</v>
      </c>
      <c r="B170" s="24">
        <f t="shared" si="18"/>
        <v>45269</v>
      </c>
      <c r="C170" s="29">
        <f t="shared" si="23"/>
        <v>246337.96709233266</v>
      </c>
      <c r="D170" s="29">
        <f t="shared" si="26"/>
        <v>2111.3473611911095</v>
      </c>
      <c r="E170" s="30">
        <f t="shared" si="19"/>
        <v>0</v>
      </c>
      <c r="F170" s="29">
        <f t="shared" si="20"/>
        <v>2111.3473611911095</v>
      </c>
      <c r="G170" s="29">
        <f t="shared" si="24"/>
        <v>1290.2208042166671</v>
      </c>
      <c r="H170" s="29">
        <f t="shared" si="25"/>
        <v>821.12655697444222</v>
      </c>
      <c r="I170" s="29">
        <f t="shared" si="21"/>
        <v>245047.746288116</v>
      </c>
      <c r="J170" s="29">
        <f>SUM($H$18:$H170)</f>
        <v>168083.89255035523</v>
      </c>
    </row>
    <row r="171" spans="1:10" x14ac:dyDescent="0.25">
      <c r="A171" s="23">
        <f t="shared" si="22"/>
        <v>154</v>
      </c>
      <c r="B171" s="24">
        <f t="shared" si="18"/>
        <v>45300</v>
      </c>
      <c r="C171" s="29">
        <f t="shared" si="23"/>
        <v>245047.746288116</v>
      </c>
      <c r="D171" s="29">
        <f t="shared" si="26"/>
        <v>2111.3473611911095</v>
      </c>
      <c r="E171" s="30">
        <f t="shared" si="19"/>
        <v>0</v>
      </c>
      <c r="F171" s="29">
        <f t="shared" si="20"/>
        <v>2111.3473611911095</v>
      </c>
      <c r="G171" s="29">
        <f t="shared" si="24"/>
        <v>1294.5215402307226</v>
      </c>
      <c r="H171" s="29">
        <f t="shared" si="25"/>
        <v>816.82582096038675</v>
      </c>
      <c r="I171" s="29">
        <f t="shared" si="21"/>
        <v>243753.22474788528</v>
      </c>
      <c r="J171" s="29">
        <f>SUM($H$18:$H171)</f>
        <v>168900.71837131563</v>
      </c>
    </row>
    <row r="172" spans="1:10" x14ac:dyDescent="0.25">
      <c r="A172" s="23">
        <f t="shared" si="22"/>
        <v>155</v>
      </c>
      <c r="B172" s="24">
        <f t="shared" si="18"/>
        <v>45331</v>
      </c>
      <c r="C172" s="29">
        <f t="shared" si="23"/>
        <v>243753.22474788528</v>
      </c>
      <c r="D172" s="29">
        <f t="shared" si="26"/>
        <v>2111.3473611911095</v>
      </c>
      <c r="E172" s="30">
        <f t="shared" si="19"/>
        <v>0</v>
      </c>
      <c r="F172" s="29">
        <f t="shared" si="20"/>
        <v>2111.3473611911095</v>
      </c>
      <c r="G172" s="29">
        <f t="shared" si="24"/>
        <v>1298.8366120314918</v>
      </c>
      <c r="H172" s="29">
        <f t="shared" si="25"/>
        <v>812.5107491596176</v>
      </c>
      <c r="I172" s="29">
        <f t="shared" si="21"/>
        <v>242454.38813585378</v>
      </c>
      <c r="J172" s="29">
        <f>SUM($H$18:$H172)</f>
        <v>169713.22912047524</v>
      </c>
    </row>
    <row r="173" spans="1:10" x14ac:dyDescent="0.25">
      <c r="A173" s="23">
        <f t="shared" si="22"/>
        <v>156</v>
      </c>
      <c r="B173" s="24">
        <f t="shared" si="18"/>
        <v>45360</v>
      </c>
      <c r="C173" s="29">
        <f t="shared" si="23"/>
        <v>242454.38813585378</v>
      </c>
      <c r="D173" s="29">
        <f t="shared" si="26"/>
        <v>2111.3473611911095</v>
      </c>
      <c r="E173" s="30">
        <f t="shared" si="19"/>
        <v>0</v>
      </c>
      <c r="F173" s="29">
        <f t="shared" si="20"/>
        <v>2111.3473611911095</v>
      </c>
      <c r="G173" s="29">
        <f t="shared" si="24"/>
        <v>1303.1660674049303</v>
      </c>
      <c r="H173" s="29">
        <f t="shared" si="25"/>
        <v>808.18129378617925</v>
      </c>
      <c r="I173" s="29">
        <f t="shared" si="21"/>
        <v>241151.22206844884</v>
      </c>
      <c r="J173" s="29">
        <f>SUM($H$18:$H173)</f>
        <v>170521.41041426142</v>
      </c>
    </row>
    <row r="174" spans="1:10" x14ac:dyDescent="0.25">
      <c r="A174" s="23">
        <f t="shared" si="22"/>
        <v>157</v>
      </c>
      <c r="B174" s="24">
        <f t="shared" si="18"/>
        <v>45391</v>
      </c>
      <c r="C174" s="29">
        <f t="shared" si="23"/>
        <v>241151.22206844884</v>
      </c>
      <c r="D174" s="29">
        <f t="shared" si="26"/>
        <v>2111.3473611911095</v>
      </c>
      <c r="E174" s="30">
        <f t="shared" si="19"/>
        <v>0</v>
      </c>
      <c r="F174" s="29">
        <f t="shared" si="20"/>
        <v>2111.3473611911095</v>
      </c>
      <c r="G174" s="29">
        <f t="shared" si="24"/>
        <v>1307.5099542962798</v>
      </c>
      <c r="H174" s="29">
        <f t="shared" si="25"/>
        <v>803.83740689482954</v>
      </c>
      <c r="I174" s="29">
        <f t="shared" si="21"/>
        <v>239843.71211415256</v>
      </c>
      <c r="J174" s="29">
        <f>SUM($H$18:$H174)</f>
        <v>171325.24782115626</v>
      </c>
    </row>
    <row r="175" spans="1:10" x14ac:dyDescent="0.25">
      <c r="A175" s="23">
        <f t="shared" si="22"/>
        <v>158</v>
      </c>
      <c r="B175" s="24">
        <f t="shared" si="18"/>
        <v>45421</v>
      </c>
      <c r="C175" s="29">
        <f t="shared" si="23"/>
        <v>239843.71211415256</v>
      </c>
      <c r="D175" s="29">
        <f t="shared" si="26"/>
        <v>2111.3473611911095</v>
      </c>
      <c r="E175" s="30">
        <f t="shared" si="19"/>
        <v>0</v>
      </c>
      <c r="F175" s="29">
        <f t="shared" si="20"/>
        <v>2111.3473611911095</v>
      </c>
      <c r="G175" s="29">
        <f t="shared" si="24"/>
        <v>1311.8683208106008</v>
      </c>
      <c r="H175" s="29">
        <f t="shared" si="25"/>
        <v>799.47904038050854</v>
      </c>
      <c r="I175" s="29">
        <f t="shared" si="21"/>
        <v>238531.84379334195</v>
      </c>
      <c r="J175" s="29">
        <f>SUM($H$18:$H175)</f>
        <v>172124.72686153676</v>
      </c>
    </row>
    <row r="176" spans="1:10" x14ac:dyDescent="0.25">
      <c r="A176" s="23">
        <f t="shared" si="22"/>
        <v>159</v>
      </c>
      <c r="B176" s="24">
        <f t="shared" si="18"/>
        <v>45452</v>
      </c>
      <c r="C176" s="29">
        <f t="shared" si="23"/>
        <v>238531.84379334195</v>
      </c>
      <c r="D176" s="29">
        <f t="shared" si="26"/>
        <v>2111.3473611911095</v>
      </c>
      <c r="E176" s="30">
        <f t="shared" si="19"/>
        <v>0</v>
      </c>
      <c r="F176" s="29">
        <f t="shared" si="20"/>
        <v>2111.3473611911095</v>
      </c>
      <c r="G176" s="29">
        <f t="shared" si="24"/>
        <v>1316.2412152133029</v>
      </c>
      <c r="H176" s="29">
        <f t="shared" si="25"/>
        <v>795.10614597780648</v>
      </c>
      <c r="I176" s="29">
        <f t="shared" si="21"/>
        <v>237215.60257812866</v>
      </c>
      <c r="J176" s="29">
        <f>SUM($H$18:$H176)</f>
        <v>172919.83300751456</v>
      </c>
    </row>
    <row r="177" spans="1:10" x14ac:dyDescent="0.25">
      <c r="A177" s="23">
        <f t="shared" si="22"/>
        <v>160</v>
      </c>
      <c r="B177" s="24">
        <f t="shared" si="18"/>
        <v>45482</v>
      </c>
      <c r="C177" s="29">
        <f t="shared" si="23"/>
        <v>237215.60257812866</v>
      </c>
      <c r="D177" s="29">
        <f t="shared" si="26"/>
        <v>2111.3473611911095</v>
      </c>
      <c r="E177" s="30">
        <f t="shared" si="19"/>
        <v>0</v>
      </c>
      <c r="F177" s="29">
        <f t="shared" si="20"/>
        <v>2111.3473611911095</v>
      </c>
      <c r="G177" s="29">
        <f t="shared" si="24"/>
        <v>1320.6286859306806</v>
      </c>
      <c r="H177" s="29">
        <f t="shared" si="25"/>
        <v>790.71867526042888</v>
      </c>
      <c r="I177" s="29">
        <f t="shared" si="21"/>
        <v>235894.97389219797</v>
      </c>
      <c r="J177" s="29">
        <f>SUM($H$18:$H177)</f>
        <v>173710.551682775</v>
      </c>
    </row>
    <row r="178" spans="1:10" x14ac:dyDescent="0.25">
      <c r="A178" s="23">
        <f t="shared" si="22"/>
        <v>161</v>
      </c>
      <c r="B178" s="24">
        <f t="shared" si="18"/>
        <v>45513</v>
      </c>
      <c r="C178" s="29">
        <f t="shared" si="23"/>
        <v>235894.97389219797</v>
      </c>
      <c r="D178" s="29">
        <f t="shared" si="26"/>
        <v>2111.3473611911095</v>
      </c>
      <c r="E178" s="30">
        <f t="shared" si="19"/>
        <v>0</v>
      </c>
      <c r="F178" s="29">
        <f t="shared" si="20"/>
        <v>2111.3473611911095</v>
      </c>
      <c r="G178" s="29">
        <f t="shared" si="24"/>
        <v>1325.0307815504498</v>
      </c>
      <c r="H178" s="29">
        <f t="shared" si="25"/>
        <v>786.31657964065982</v>
      </c>
      <c r="I178" s="29">
        <f t="shared" si="21"/>
        <v>234569.94311064752</v>
      </c>
      <c r="J178" s="29">
        <f>SUM($H$18:$H178)</f>
        <v>174496.86826241566</v>
      </c>
    </row>
    <row r="179" spans="1:10" x14ac:dyDescent="0.25">
      <c r="A179" s="23">
        <f t="shared" si="22"/>
        <v>162</v>
      </c>
      <c r="B179" s="24">
        <f t="shared" si="18"/>
        <v>45544</v>
      </c>
      <c r="C179" s="29">
        <f t="shared" si="23"/>
        <v>234569.94311064752</v>
      </c>
      <c r="D179" s="29">
        <f t="shared" si="26"/>
        <v>2111.3473611911095</v>
      </c>
      <c r="E179" s="30">
        <f t="shared" si="19"/>
        <v>0</v>
      </c>
      <c r="F179" s="29">
        <f t="shared" si="20"/>
        <v>2111.3473611911095</v>
      </c>
      <c r="G179" s="29">
        <f t="shared" si="24"/>
        <v>1329.4475508222845</v>
      </c>
      <c r="H179" s="29">
        <f t="shared" si="25"/>
        <v>781.89981036882511</v>
      </c>
      <c r="I179" s="29">
        <f t="shared" si="21"/>
        <v>233240.49555982524</v>
      </c>
      <c r="J179" s="29">
        <f>SUM($H$18:$H179)</f>
        <v>175278.7680727845</v>
      </c>
    </row>
    <row r="180" spans="1:10" x14ac:dyDescent="0.25">
      <c r="A180" s="23">
        <f t="shared" si="22"/>
        <v>163</v>
      </c>
      <c r="B180" s="24">
        <f t="shared" si="18"/>
        <v>45574</v>
      </c>
      <c r="C180" s="29">
        <f t="shared" si="23"/>
        <v>233240.49555982524</v>
      </c>
      <c r="D180" s="29">
        <f t="shared" si="26"/>
        <v>2111.3473611911095</v>
      </c>
      <c r="E180" s="30">
        <f t="shared" si="19"/>
        <v>0</v>
      </c>
      <c r="F180" s="29">
        <f t="shared" si="20"/>
        <v>2111.3473611911095</v>
      </c>
      <c r="G180" s="29">
        <f t="shared" si="24"/>
        <v>1333.8790426583587</v>
      </c>
      <c r="H180" s="29">
        <f t="shared" si="25"/>
        <v>777.4683185327508</v>
      </c>
      <c r="I180" s="29">
        <f t="shared" si="21"/>
        <v>231906.61651716687</v>
      </c>
      <c r="J180" s="29">
        <f>SUM($H$18:$H180)</f>
        <v>176056.23639131724</v>
      </c>
    </row>
    <row r="181" spans="1:10" x14ac:dyDescent="0.25">
      <c r="A181" s="23">
        <f t="shared" si="22"/>
        <v>164</v>
      </c>
      <c r="B181" s="24">
        <f t="shared" si="18"/>
        <v>45605</v>
      </c>
      <c r="C181" s="29">
        <f t="shared" si="23"/>
        <v>231906.61651716687</v>
      </c>
      <c r="D181" s="29">
        <f t="shared" si="26"/>
        <v>2111.3473611911095</v>
      </c>
      <c r="E181" s="30">
        <f t="shared" si="19"/>
        <v>0</v>
      </c>
      <c r="F181" s="29">
        <f t="shared" si="20"/>
        <v>2111.3473611911095</v>
      </c>
      <c r="G181" s="29">
        <f t="shared" si="24"/>
        <v>1338.3253061338864</v>
      </c>
      <c r="H181" s="29">
        <f t="shared" si="25"/>
        <v>773.02205505722293</v>
      </c>
      <c r="I181" s="29">
        <f t="shared" si="21"/>
        <v>230568.29121103298</v>
      </c>
      <c r="J181" s="29">
        <f>SUM($H$18:$H181)</f>
        <v>176829.25844637447</v>
      </c>
    </row>
    <row r="182" spans="1:10" x14ac:dyDescent="0.25">
      <c r="A182" s="23">
        <f t="shared" si="22"/>
        <v>165</v>
      </c>
      <c r="B182" s="24">
        <f t="shared" si="18"/>
        <v>45635</v>
      </c>
      <c r="C182" s="29">
        <f t="shared" si="23"/>
        <v>230568.29121103298</v>
      </c>
      <c r="D182" s="29">
        <f t="shared" si="26"/>
        <v>2111.3473611911095</v>
      </c>
      <c r="E182" s="30">
        <f t="shared" si="19"/>
        <v>0</v>
      </c>
      <c r="F182" s="29">
        <f t="shared" si="20"/>
        <v>2111.3473611911095</v>
      </c>
      <c r="G182" s="29">
        <f t="shared" si="24"/>
        <v>1342.7863904876663</v>
      </c>
      <c r="H182" s="29">
        <f t="shared" si="25"/>
        <v>768.56097070344322</v>
      </c>
      <c r="I182" s="29">
        <f t="shared" si="21"/>
        <v>229225.50482054532</v>
      </c>
      <c r="J182" s="29">
        <f>SUM($H$18:$H182)</f>
        <v>177597.8194170779</v>
      </c>
    </row>
    <row r="183" spans="1:10" x14ac:dyDescent="0.25">
      <c r="A183" s="23">
        <f t="shared" si="22"/>
        <v>166</v>
      </c>
      <c r="B183" s="24">
        <f t="shared" si="18"/>
        <v>45666</v>
      </c>
      <c r="C183" s="29">
        <f t="shared" si="23"/>
        <v>229225.50482054532</v>
      </c>
      <c r="D183" s="29">
        <f t="shared" si="26"/>
        <v>2111.3473611911095</v>
      </c>
      <c r="E183" s="30">
        <f t="shared" si="19"/>
        <v>0</v>
      </c>
      <c r="F183" s="29">
        <f t="shared" si="20"/>
        <v>2111.3473611911095</v>
      </c>
      <c r="G183" s="29">
        <f t="shared" si="24"/>
        <v>1347.262345122625</v>
      </c>
      <c r="H183" s="29">
        <f t="shared" si="25"/>
        <v>764.08501606848449</v>
      </c>
      <c r="I183" s="29">
        <f t="shared" si="21"/>
        <v>227878.24247542268</v>
      </c>
      <c r="J183" s="29">
        <f>SUM($H$18:$H183)</f>
        <v>178361.90443314638</v>
      </c>
    </row>
    <row r="184" spans="1:10" x14ac:dyDescent="0.25">
      <c r="A184" s="23">
        <f t="shared" si="22"/>
        <v>167</v>
      </c>
      <c r="B184" s="24">
        <f t="shared" si="18"/>
        <v>45697</v>
      </c>
      <c r="C184" s="29">
        <f t="shared" si="23"/>
        <v>227878.24247542268</v>
      </c>
      <c r="D184" s="29">
        <f t="shared" si="26"/>
        <v>2111.3473611911095</v>
      </c>
      <c r="E184" s="30">
        <f t="shared" si="19"/>
        <v>0</v>
      </c>
      <c r="F184" s="29">
        <f t="shared" si="20"/>
        <v>2111.3473611911095</v>
      </c>
      <c r="G184" s="29">
        <f t="shared" si="24"/>
        <v>1351.7532196063671</v>
      </c>
      <c r="H184" s="29">
        <f t="shared" si="25"/>
        <v>759.59414158474226</v>
      </c>
      <c r="I184" s="29">
        <f t="shared" si="21"/>
        <v>226526.48925581633</v>
      </c>
      <c r="J184" s="29">
        <f>SUM($H$18:$H184)</f>
        <v>179121.49857473111</v>
      </c>
    </row>
    <row r="185" spans="1:10" x14ac:dyDescent="0.25">
      <c r="A185" s="23">
        <f t="shared" si="22"/>
        <v>168</v>
      </c>
      <c r="B185" s="24">
        <f t="shared" si="18"/>
        <v>45725</v>
      </c>
      <c r="C185" s="29">
        <f t="shared" si="23"/>
        <v>226526.48925581633</v>
      </c>
      <c r="D185" s="29">
        <f t="shared" si="26"/>
        <v>2111.3473611911095</v>
      </c>
      <c r="E185" s="30">
        <f t="shared" si="19"/>
        <v>0</v>
      </c>
      <c r="F185" s="29">
        <f t="shared" si="20"/>
        <v>2111.3473611911095</v>
      </c>
      <c r="G185" s="29">
        <f t="shared" si="24"/>
        <v>1356.2590636717218</v>
      </c>
      <c r="H185" s="29">
        <f t="shared" si="25"/>
        <v>755.08829751938777</v>
      </c>
      <c r="I185" s="29">
        <f t="shared" si="21"/>
        <v>225170.23019214461</v>
      </c>
      <c r="J185" s="29">
        <f>SUM($H$18:$H185)</f>
        <v>179876.58687225051</v>
      </c>
    </row>
    <row r="186" spans="1:10" x14ac:dyDescent="0.25">
      <c r="A186" s="23">
        <f t="shared" si="22"/>
        <v>169</v>
      </c>
      <c r="B186" s="24">
        <f t="shared" si="18"/>
        <v>45756</v>
      </c>
      <c r="C186" s="29">
        <f t="shared" si="23"/>
        <v>225170.23019214461</v>
      </c>
      <c r="D186" s="29">
        <f t="shared" si="26"/>
        <v>2111.3473611911095</v>
      </c>
      <c r="E186" s="30">
        <f t="shared" si="19"/>
        <v>0</v>
      </c>
      <c r="F186" s="29">
        <f t="shared" si="20"/>
        <v>2111.3473611911095</v>
      </c>
      <c r="G186" s="29">
        <f t="shared" si="24"/>
        <v>1360.7799272172942</v>
      </c>
      <c r="H186" s="29">
        <f t="shared" si="25"/>
        <v>750.56743397381535</v>
      </c>
      <c r="I186" s="29">
        <f t="shared" si="21"/>
        <v>223809.45026492732</v>
      </c>
      <c r="J186" s="29">
        <f>SUM($H$18:$H186)</f>
        <v>180627.15430622431</v>
      </c>
    </row>
    <row r="187" spans="1:10" x14ac:dyDescent="0.25">
      <c r="A187" s="23">
        <f t="shared" si="22"/>
        <v>170</v>
      </c>
      <c r="B187" s="24">
        <f t="shared" si="18"/>
        <v>45786</v>
      </c>
      <c r="C187" s="29">
        <f t="shared" si="23"/>
        <v>223809.45026492732</v>
      </c>
      <c r="D187" s="29">
        <f t="shared" si="26"/>
        <v>2111.3473611911095</v>
      </c>
      <c r="E187" s="30">
        <f t="shared" si="19"/>
        <v>0</v>
      </c>
      <c r="F187" s="29">
        <f t="shared" si="20"/>
        <v>2111.3473611911095</v>
      </c>
      <c r="G187" s="29">
        <f t="shared" si="24"/>
        <v>1365.3158603080183</v>
      </c>
      <c r="H187" s="29">
        <f t="shared" si="25"/>
        <v>746.0315008830911</v>
      </c>
      <c r="I187" s="29">
        <f t="shared" si="21"/>
        <v>222444.13440461931</v>
      </c>
      <c r="J187" s="29">
        <f>SUM($H$18:$H187)</f>
        <v>181373.18580710739</v>
      </c>
    </row>
    <row r="188" spans="1:10" x14ac:dyDescent="0.25">
      <c r="A188" s="23">
        <f t="shared" si="22"/>
        <v>171</v>
      </c>
      <c r="B188" s="24">
        <f t="shared" si="18"/>
        <v>45817</v>
      </c>
      <c r="C188" s="29">
        <f t="shared" si="23"/>
        <v>222444.13440461931</v>
      </c>
      <c r="D188" s="29">
        <f t="shared" si="26"/>
        <v>2111.3473611911095</v>
      </c>
      <c r="E188" s="30">
        <f t="shared" si="19"/>
        <v>0</v>
      </c>
      <c r="F188" s="29">
        <f t="shared" si="20"/>
        <v>2111.3473611911095</v>
      </c>
      <c r="G188" s="29">
        <f t="shared" si="24"/>
        <v>1369.8669131757119</v>
      </c>
      <c r="H188" s="29">
        <f t="shared" si="25"/>
        <v>741.48044801539766</v>
      </c>
      <c r="I188" s="29">
        <f t="shared" si="21"/>
        <v>221074.26749144361</v>
      </c>
      <c r="J188" s="29">
        <f>SUM($H$18:$H188)</f>
        <v>182114.66625512278</v>
      </c>
    </row>
    <row r="189" spans="1:10" x14ac:dyDescent="0.25">
      <c r="A189" s="23">
        <f t="shared" si="22"/>
        <v>172</v>
      </c>
      <c r="B189" s="24">
        <f t="shared" si="18"/>
        <v>45847</v>
      </c>
      <c r="C189" s="29">
        <f t="shared" si="23"/>
        <v>221074.26749144361</v>
      </c>
      <c r="D189" s="29">
        <f t="shared" si="26"/>
        <v>2111.3473611911095</v>
      </c>
      <c r="E189" s="30">
        <f t="shared" si="19"/>
        <v>0</v>
      </c>
      <c r="F189" s="29">
        <f t="shared" si="20"/>
        <v>2111.3473611911095</v>
      </c>
      <c r="G189" s="29">
        <f t="shared" si="24"/>
        <v>1374.4331362196308</v>
      </c>
      <c r="H189" s="29">
        <f t="shared" si="25"/>
        <v>736.91422497147869</v>
      </c>
      <c r="I189" s="29">
        <f t="shared" si="21"/>
        <v>219699.83435522398</v>
      </c>
      <c r="J189" s="29">
        <f>SUM($H$18:$H189)</f>
        <v>182851.58048009424</v>
      </c>
    </row>
    <row r="190" spans="1:10" x14ac:dyDescent="0.25">
      <c r="A190" s="23">
        <f t="shared" si="22"/>
        <v>173</v>
      </c>
      <c r="B190" s="24">
        <f t="shared" si="18"/>
        <v>45878</v>
      </c>
      <c r="C190" s="29">
        <f t="shared" si="23"/>
        <v>219699.83435522398</v>
      </c>
      <c r="D190" s="29">
        <f t="shared" si="26"/>
        <v>2111.3473611911095</v>
      </c>
      <c r="E190" s="30">
        <f t="shared" si="19"/>
        <v>0</v>
      </c>
      <c r="F190" s="29">
        <f t="shared" si="20"/>
        <v>2111.3473611911095</v>
      </c>
      <c r="G190" s="29">
        <f t="shared" si="24"/>
        <v>1379.0145800070295</v>
      </c>
      <c r="H190" s="29">
        <f t="shared" si="25"/>
        <v>732.33278118407998</v>
      </c>
      <c r="I190" s="29">
        <f t="shared" si="21"/>
        <v>218320.81977521695</v>
      </c>
      <c r="J190" s="29">
        <f>SUM($H$18:$H190)</f>
        <v>183583.91326127833</v>
      </c>
    </row>
    <row r="191" spans="1:10" x14ac:dyDescent="0.25">
      <c r="A191" s="23">
        <f t="shared" si="22"/>
        <v>174</v>
      </c>
      <c r="B191" s="24">
        <f t="shared" si="18"/>
        <v>45909</v>
      </c>
      <c r="C191" s="29">
        <f t="shared" si="23"/>
        <v>218320.81977521695</v>
      </c>
      <c r="D191" s="29">
        <f t="shared" si="26"/>
        <v>2111.3473611911095</v>
      </c>
      <c r="E191" s="30">
        <f t="shared" si="19"/>
        <v>0</v>
      </c>
      <c r="F191" s="29">
        <f t="shared" si="20"/>
        <v>2111.3473611911095</v>
      </c>
      <c r="G191" s="29">
        <f t="shared" si="24"/>
        <v>1383.6112952737199</v>
      </c>
      <c r="H191" s="29">
        <f t="shared" si="25"/>
        <v>727.73606591738974</v>
      </c>
      <c r="I191" s="29">
        <f t="shared" si="21"/>
        <v>216937.20847994322</v>
      </c>
      <c r="J191" s="29">
        <f>SUM($H$18:$H191)</f>
        <v>184311.64932719572</v>
      </c>
    </row>
    <row r="192" spans="1:10" x14ac:dyDescent="0.25">
      <c r="A192" s="23">
        <f t="shared" si="22"/>
        <v>175</v>
      </c>
      <c r="B192" s="24">
        <f t="shared" si="18"/>
        <v>45939</v>
      </c>
      <c r="C192" s="29">
        <f t="shared" si="23"/>
        <v>216937.20847994322</v>
      </c>
      <c r="D192" s="29">
        <f t="shared" si="26"/>
        <v>2111.3473611911095</v>
      </c>
      <c r="E192" s="30">
        <f t="shared" si="19"/>
        <v>0</v>
      </c>
      <c r="F192" s="29">
        <f t="shared" si="20"/>
        <v>2111.3473611911095</v>
      </c>
      <c r="G192" s="29">
        <f t="shared" si="24"/>
        <v>1388.2233329246319</v>
      </c>
      <c r="H192" s="29">
        <f t="shared" si="25"/>
        <v>723.12402826647747</v>
      </c>
      <c r="I192" s="29">
        <f t="shared" si="21"/>
        <v>215548.9851470186</v>
      </c>
      <c r="J192" s="29">
        <f>SUM($H$18:$H192)</f>
        <v>185034.77335546218</v>
      </c>
    </row>
    <row r="193" spans="1:10" x14ac:dyDescent="0.25">
      <c r="A193" s="23">
        <f t="shared" si="22"/>
        <v>176</v>
      </c>
      <c r="B193" s="24">
        <f t="shared" si="18"/>
        <v>45970</v>
      </c>
      <c r="C193" s="29">
        <f t="shared" si="23"/>
        <v>215548.9851470186</v>
      </c>
      <c r="D193" s="29">
        <f t="shared" si="26"/>
        <v>2111.3473611911095</v>
      </c>
      <c r="E193" s="30">
        <f t="shared" si="19"/>
        <v>0</v>
      </c>
      <c r="F193" s="29">
        <f t="shared" si="20"/>
        <v>2111.3473611911095</v>
      </c>
      <c r="G193" s="29">
        <f t="shared" si="24"/>
        <v>1392.850744034381</v>
      </c>
      <c r="H193" s="29">
        <f t="shared" si="25"/>
        <v>718.49661715672858</v>
      </c>
      <c r="I193" s="29">
        <f t="shared" si="21"/>
        <v>214156.13440298423</v>
      </c>
      <c r="J193" s="29">
        <f>SUM($H$18:$H193)</f>
        <v>185753.2699726189</v>
      </c>
    </row>
    <row r="194" spans="1:10" x14ac:dyDescent="0.25">
      <c r="A194" s="23">
        <f t="shared" si="22"/>
        <v>177</v>
      </c>
      <c r="B194" s="24">
        <f t="shared" si="18"/>
        <v>46000</v>
      </c>
      <c r="C194" s="29">
        <f t="shared" si="23"/>
        <v>214156.13440298423</v>
      </c>
      <c r="D194" s="29">
        <f t="shared" si="26"/>
        <v>2111.3473611911095</v>
      </c>
      <c r="E194" s="30">
        <f t="shared" si="19"/>
        <v>0</v>
      </c>
      <c r="F194" s="29">
        <f t="shared" si="20"/>
        <v>2111.3473611911095</v>
      </c>
      <c r="G194" s="29">
        <f t="shared" si="24"/>
        <v>1397.4935798478286</v>
      </c>
      <c r="H194" s="29">
        <f t="shared" si="25"/>
        <v>713.85378134328084</v>
      </c>
      <c r="I194" s="29">
        <f t="shared" si="21"/>
        <v>212758.6408231364</v>
      </c>
      <c r="J194" s="29">
        <f>SUM($H$18:$H194)</f>
        <v>186467.12375396219</v>
      </c>
    </row>
    <row r="195" spans="1:10" x14ac:dyDescent="0.25">
      <c r="A195" s="23">
        <f t="shared" si="22"/>
        <v>178</v>
      </c>
      <c r="B195" s="24">
        <f t="shared" si="18"/>
        <v>46031</v>
      </c>
      <c r="C195" s="29">
        <f t="shared" si="23"/>
        <v>212758.6408231364</v>
      </c>
      <c r="D195" s="29">
        <f t="shared" si="26"/>
        <v>2111.3473611911095</v>
      </c>
      <c r="E195" s="30">
        <f t="shared" si="19"/>
        <v>0</v>
      </c>
      <c r="F195" s="29">
        <f t="shared" si="20"/>
        <v>2111.3473611911095</v>
      </c>
      <c r="G195" s="29">
        <f t="shared" si="24"/>
        <v>1402.1518917806548</v>
      </c>
      <c r="H195" s="29">
        <f t="shared" si="25"/>
        <v>709.19546941045473</v>
      </c>
      <c r="I195" s="29">
        <f t="shared" si="21"/>
        <v>211356.48893135574</v>
      </c>
      <c r="J195" s="29">
        <f>SUM($H$18:$H195)</f>
        <v>187176.31922337264</v>
      </c>
    </row>
    <row r="196" spans="1:10" x14ac:dyDescent="0.25">
      <c r="A196" s="23">
        <f t="shared" si="22"/>
        <v>179</v>
      </c>
      <c r="B196" s="24">
        <f t="shared" si="18"/>
        <v>46062</v>
      </c>
      <c r="C196" s="29">
        <f t="shared" si="23"/>
        <v>211356.48893135574</v>
      </c>
      <c r="D196" s="29">
        <f t="shared" si="26"/>
        <v>2111.3473611911095</v>
      </c>
      <c r="E196" s="30">
        <f t="shared" si="19"/>
        <v>0</v>
      </c>
      <c r="F196" s="29">
        <f t="shared" si="20"/>
        <v>2111.3473611911095</v>
      </c>
      <c r="G196" s="29">
        <f t="shared" si="24"/>
        <v>1406.8257314199236</v>
      </c>
      <c r="H196" s="29">
        <f t="shared" si="25"/>
        <v>704.52162977118587</v>
      </c>
      <c r="I196" s="29">
        <f t="shared" si="21"/>
        <v>209949.66319993581</v>
      </c>
      <c r="J196" s="29">
        <f>SUM($H$18:$H196)</f>
        <v>187880.84085314383</v>
      </c>
    </row>
    <row r="197" spans="1:10" x14ac:dyDescent="0.25">
      <c r="A197" s="23">
        <f t="shared" si="22"/>
        <v>180</v>
      </c>
      <c r="B197" s="24">
        <f t="shared" si="18"/>
        <v>46090</v>
      </c>
      <c r="C197" s="29">
        <f t="shared" si="23"/>
        <v>209949.66319993581</v>
      </c>
      <c r="D197" s="29">
        <f t="shared" si="26"/>
        <v>2111.3473611911095</v>
      </c>
      <c r="E197" s="30">
        <f t="shared" si="19"/>
        <v>0</v>
      </c>
      <c r="F197" s="29">
        <f t="shared" si="20"/>
        <v>2111.3473611911095</v>
      </c>
      <c r="G197" s="29">
        <f t="shared" si="24"/>
        <v>1411.5151505246567</v>
      </c>
      <c r="H197" s="29">
        <f t="shared" si="25"/>
        <v>699.83221066645274</v>
      </c>
      <c r="I197" s="29">
        <f t="shared" si="21"/>
        <v>208538.14804941116</v>
      </c>
      <c r="J197" s="29">
        <f>SUM($H$18:$H197)</f>
        <v>188580.67306381027</v>
      </c>
    </row>
    <row r="198" spans="1:10" x14ac:dyDescent="0.25">
      <c r="A198" s="23">
        <f t="shared" si="22"/>
        <v>181</v>
      </c>
      <c r="B198" s="24">
        <f t="shared" si="18"/>
        <v>46121</v>
      </c>
      <c r="C198" s="29">
        <f t="shared" si="23"/>
        <v>208538.14804941116</v>
      </c>
      <c r="D198" s="29">
        <f t="shared" si="26"/>
        <v>2111.3473611911095</v>
      </c>
      <c r="E198" s="30">
        <f t="shared" si="19"/>
        <v>0</v>
      </c>
      <c r="F198" s="29">
        <f t="shared" si="20"/>
        <v>2111.3473611911095</v>
      </c>
      <c r="G198" s="29">
        <f t="shared" si="24"/>
        <v>1416.2202010264054</v>
      </c>
      <c r="H198" s="29">
        <f t="shared" si="25"/>
        <v>695.12716016470392</v>
      </c>
      <c r="I198" s="29">
        <f t="shared" si="21"/>
        <v>207121.92784838474</v>
      </c>
      <c r="J198" s="29">
        <f>SUM($H$18:$H198)</f>
        <v>189275.80022397498</v>
      </c>
    </row>
    <row r="199" spans="1:10" x14ac:dyDescent="0.25">
      <c r="A199" s="23">
        <f t="shared" si="22"/>
        <v>182</v>
      </c>
      <c r="B199" s="24">
        <f t="shared" si="18"/>
        <v>46151</v>
      </c>
      <c r="C199" s="29">
        <f t="shared" si="23"/>
        <v>207121.92784838474</v>
      </c>
      <c r="D199" s="29">
        <f t="shared" si="26"/>
        <v>2111.3473611911095</v>
      </c>
      <c r="E199" s="30">
        <f t="shared" si="19"/>
        <v>0</v>
      </c>
      <c r="F199" s="29">
        <f t="shared" si="20"/>
        <v>2111.3473611911095</v>
      </c>
      <c r="G199" s="29">
        <f t="shared" si="24"/>
        <v>1420.940935029827</v>
      </c>
      <c r="H199" s="29">
        <f t="shared" si="25"/>
        <v>690.40642616128252</v>
      </c>
      <c r="I199" s="29">
        <f t="shared" si="21"/>
        <v>205700.98691335492</v>
      </c>
      <c r="J199" s="29">
        <f>SUM($H$18:$H199)</f>
        <v>189966.20665013627</v>
      </c>
    </row>
    <row r="200" spans="1:10" x14ac:dyDescent="0.25">
      <c r="A200" s="23">
        <f t="shared" si="22"/>
        <v>183</v>
      </c>
      <c r="B200" s="24">
        <f t="shared" si="18"/>
        <v>46182</v>
      </c>
      <c r="C200" s="29">
        <f t="shared" si="23"/>
        <v>205700.98691335492</v>
      </c>
      <c r="D200" s="29">
        <f t="shared" si="26"/>
        <v>2111.3473611911095</v>
      </c>
      <c r="E200" s="30">
        <f t="shared" si="19"/>
        <v>0</v>
      </c>
      <c r="F200" s="29">
        <f t="shared" si="20"/>
        <v>2111.3473611911095</v>
      </c>
      <c r="G200" s="29">
        <f t="shared" si="24"/>
        <v>1425.6774048132597</v>
      </c>
      <c r="H200" s="29">
        <f t="shared" si="25"/>
        <v>685.66995637784976</v>
      </c>
      <c r="I200" s="29">
        <f t="shared" si="21"/>
        <v>204275.30950854166</v>
      </c>
      <c r="J200" s="29">
        <f>SUM($H$18:$H200)</f>
        <v>190651.87660651412</v>
      </c>
    </row>
    <row r="201" spans="1:10" x14ac:dyDescent="0.25">
      <c r="A201" s="23">
        <f t="shared" si="22"/>
        <v>184</v>
      </c>
      <c r="B201" s="24">
        <f t="shared" si="18"/>
        <v>46212</v>
      </c>
      <c r="C201" s="29">
        <f t="shared" si="23"/>
        <v>204275.30950854166</v>
      </c>
      <c r="D201" s="29">
        <f t="shared" si="26"/>
        <v>2111.3473611911095</v>
      </c>
      <c r="E201" s="30">
        <f t="shared" si="19"/>
        <v>0</v>
      </c>
      <c r="F201" s="29">
        <f t="shared" si="20"/>
        <v>2111.3473611911095</v>
      </c>
      <c r="G201" s="29">
        <f t="shared" si="24"/>
        <v>1430.4296628293041</v>
      </c>
      <c r="H201" s="29">
        <f t="shared" si="25"/>
        <v>680.91769836180549</v>
      </c>
      <c r="I201" s="29">
        <f t="shared" si="21"/>
        <v>202844.87984571236</v>
      </c>
      <c r="J201" s="29">
        <f>SUM($H$18:$H201)</f>
        <v>191332.79430487592</v>
      </c>
    </row>
    <row r="202" spans="1:10" x14ac:dyDescent="0.25">
      <c r="A202" s="23">
        <f t="shared" si="22"/>
        <v>185</v>
      </c>
      <c r="B202" s="24">
        <f t="shared" si="18"/>
        <v>46243</v>
      </c>
      <c r="C202" s="29">
        <f t="shared" si="23"/>
        <v>202844.87984571236</v>
      </c>
      <c r="D202" s="29">
        <f t="shared" si="26"/>
        <v>2111.3473611911095</v>
      </c>
      <c r="E202" s="30">
        <f t="shared" si="19"/>
        <v>0</v>
      </c>
      <c r="F202" s="29">
        <f t="shared" si="20"/>
        <v>2111.3473611911095</v>
      </c>
      <c r="G202" s="29">
        <f t="shared" si="24"/>
        <v>1435.1977617054017</v>
      </c>
      <c r="H202" s="29">
        <f t="shared" si="25"/>
        <v>676.14959948570788</v>
      </c>
      <c r="I202" s="29">
        <f t="shared" si="21"/>
        <v>201409.68208400696</v>
      </c>
      <c r="J202" s="29">
        <f>SUM($H$18:$H202)</f>
        <v>192008.94390436163</v>
      </c>
    </row>
    <row r="203" spans="1:10" x14ac:dyDescent="0.25">
      <c r="A203" s="23">
        <f t="shared" si="22"/>
        <v>186</v>
      </c>
      <c r="B203" s="24">
        <f t="shared" si="18"/>
        <v>46274</v>
      </c>
      <c r="C203" s="29">
        <f t="shared" si="23"/>
        <v>201409.68208400696</v>
      </c>
      <c r="D203" s="29">
        <f t="shared" si="26"/>
        <v>2111.3473611911095</v>
      </c>
      <c r="E203" s="30">
        <f t="shared" si="19"/>
        <v>0</v>
      </c>
      <c r="F203" s="29">
        <f t="shared" si="20"/>
        <v>2111.3473611911095</v>
      </c>
      <c r="G203" s="29">
        <f t="shared" si="24"/>
        <v>1439.9817542444198</v>
      </c>
      <c r="H203" s="29">
        <f t="shared" si="25"/>
        <v>671.36560694668981</v>
      </c>
      <c r="I203" s="29">
        <f t="shared" si="21"/>
        <v>199969.70032976253</v>
      </c>
      <c r="J203" s="29">
        <f>SUM($H$18:$H203)</f>
        <v>192680.30951130833</v>
      </c>
    </row>
    <row r="204" spans="1:10" x14ac:dyDescent="0.25">
      <c r="A204" s="23">
        <f t="shared" si="22"/>
        <v>187</v>
      </c>
      <c r="B204" s="24">
        <f t="shared" si="18"/>
        <v>46304</v>
      </c>
      <c r="C204" s="29">
        <f t="shared" si="23"/>
        <v>199969.70032976253</v>
      </c>
      <c r="D204" s="29">
        <f t="shared" si="26"/>
        <v>2111.3473611911095</v>
      </c>
      <c r="E204" s="30">
        <f t="shared" si="19"/>
        <v>0</v>
      </c>
      <c r="F204" s="29">
        <f t="shared" si="20"/>
        <v>2111.3473611911095</v>
      </c>
      <c r="G204" s="29">
        <f t="shared" si="24"/>
        <v>1444.7816934252344</v>
      </c>
      <c r="H204" s="29">
        <f t="shared" si="25"/>
        <v>666.56566776587511</v>
      </c>
      <c r="I204" s="29">
        <f t="shared" si="21"/>
        <v>198524.9186363373</v>
      </c>
      <c r="J204" s="29">
        <f>SUM($H$18:$H204)</f>
        <v>193346.87517907421</v>
      </c>
    </row>
    <row r="205" spans="1:10" x14ac:dyDescent="0.25">
      <c r="A205" s="23">
        <f t="shared" si="22"/>
        <v>188</v>
      </c>
      <c r="B205" s="24">
        <f t="shared" si="18"/>
        <v>46335</v>
      </c>
      <c r="C205" s="29">
        <f t="shared" si="23"/>
        <v>198524.9186363373</v>
      </c>
      <c r="D205" s="29">
        <f t="shared" si="26"/>
        <v>2111.3473611911095</v>
      </c>
      <c r="E205" s="30">
        <f t="shared" si="19"/>
        <v>0</v>
      </c>
      <c r="F205" s="29">
        <f t="shared" si="20"/>
        <v>2111.3473611911095</v>
      </c>
      <c r="G205" s="29">
        <f t="shared" si="24"/>
        <v>1449.5976324033186</v>
      </c>
      <c r="H205" s="29">
        <f t="shared" si="25"/>
        <v>661.74972878779101</v>
      </c>
      <c r="I205" s="29">
        <f t="shared" si="21"/>
        <v>197075.32100393399</v>
      </c>
      <c r="J205" s="29">
        <f>SUM($H$18:$H205)</f>
        <v>194008.62490786199</v>
      </c>
    </row>
    <row r="206" spans="1:10" x14ac:dyDescent="0.25">
      <c r="A206" s="23">
        <f t="shared" si="22"/>
        <v>189</v>
      </c>
      <c r="B206" s="24">
        <f t="shared" si="18"/>
        <v>46365</v>
      </c>
      <c r="C206" s="29">
        <f t="shared" si="23"/>
        <v>197075.32100393399</v>
      </c>
      <c r="D206" s="29">
        <f t="shared" si="26"/>
        <v>2111.3473611911095</v>
      </c>
      <c r="E206" s="30">
        <f t="shared" si="19"/>
        <v>0</v>
      </c>
      <c r="F206" s="29">
        <f t="shared" si="20"/>
        <v>2111.3473611911095</v>
      </c>
      <c r="G206" s="29">
        <f t="shared" si="24"/>
        <v>1454.4296245113296</v>
      </c>
      <c r="H206" s="29">
        <f t="shared" si="25"/>
        <v>656.91773667977998</v>
      </c>
      <c r="I206" s="29">
        <f t="shared" si="21"/>
        <v>195620.89137942265</v>
      </c>
      <c r="J206" s="29">
        <f>SUM($H$18:$H206)</f>
        <v>194665.54264454177</v>
      </c>
    </row>
    <row r="207" spans="1:10" x14ac:dyDescent="0.25">
      <c r="A207" s="23">
        <f t="shared" si="22"/>
        <v>190</v>
      </c>
      <c r="B207" s="24">
        <f t="shared" si="18"/>
        <v>46396</v>
      </c>
      <c r="C207" s="29">
        <f t="shared" si="23"/>
        <v>195620.89137942265</v>
      </c>
      <c r="D207" s="29">
        <f t="shared" si="26"/>
        <v>2111.3473611911095</v>
      </c>
      <c r="E207" s="30">
        <f t="shared" si="19"/>
        <v>0</v>
      </c>
      <c r="F207" s="29">
        <f t="shared" si="20"/>
        <v>2111.3473611911095</v>
      </c>
      <c r="G207" s="29">
        <f t="shared" si="24"/>
        <v>1459.2777232597005</v>
      </c>
      <c r="H207" s="29">
        <f t="shared" si="25"/>
        <v>652.06963793140892</v>
      </c>
      <c r="I207" s="29">
        <f t="shared" si="21"/>
        <v>194161.61365616295</v>
      </c>
      <c r="J207" s="29">
        <f>SUM($H$18:$H207)</f>
        <v>195317.61228247319</v>
      </c>
    </row>
    <row r="208" spans="1:10" x14ac:dyDescent="0.25">
      <c r="A208" s="23">
        <f t="shared" si="22"/>
        <v>191</v>
      </c>
      <c r="B208" s="24">
        <f t="shared" si="18"/>
        <v>46427</v>
      </c>
      <c r="C208" s="29">
        <f t="shared" si="23"/>
        <v>194161.61365616295</v>
      </c>
      <c r="D208" s="29">
        <f t="shared" si="26"/>
        <v>2111.3473611911095</v>
      </c>
      <c r="E208" s="30">
        <f t="shared" si="19"/>
        <v>0</v>
      </c>
      <c r="F208" s="29">
        <f t="shared" si="20"/>
        <v>2111.3473611911095</v>
      </c>
      <c r="G208" s="29">
        <f t="shared" si="24"/>
        <v>1464.141982337233</v>
      </c>
      <c r="H208" s="29">
        <f t="shared" si="25"/>
        <v>647.2053788538766</v>
      </c>
      <c r="I208" s="29">
        <f t="shared" si="21"/>
        <v>192697.47167382573</v>
      </c>
      <c r="J208" s="29">
        <f>SUM($H$18:$H208)</f>
        <v>195964.81766132708</v>
      </c>
    </row>
    <row r="209" spans="1:10" x14ac:dyDescent="0.25">
      <c r="A209" s="23">
        <f t="shared" si="22"/>
        <v>192</v>
      </c>
      <c r="B209" s="24">
        <f t="shared" si="18"/>
        <v>46455</v>
      </c>
      <c r="C209" s="29">
        <f t="shared" si="23"/>
        <v>192697.47167382573</v>
      </c>
      <c r="D209" s="29">
        <f t="shared" si="26"/>
        <v>2111.3473611911095</v>
      </c>
      <c r="E209" s="30">
        <f t="shared" si="19"/>
        <v>0</v>
      </c>
      <c r="F209" s="29">
        <f t="shared" si="20"/>
        <v>2111.3473611911095</v>
      </c>
      <c r="G209" s="29">
        <f t="shared" si="24"/>
        <v>1469.0224556116905</v>
      </c>
      <c r="H209" s="29">
        <f t="shared" si="25"/>
        <v>642.32490557941912</v>
      </c>
      <c r="I209" s="29">
        <f t="shared" si="21"/>
        <v>191228.44921821402</v>
      </c>
      <c r="J209" s="29">
        <f>SUM($H$18:$H209)</f>
        <v>196607.14256690649</v>
      </c>
    </row>
    <row r="210" spans="1:10" x14ac:dyDescent="0.25">
      <c r="A210" s="23">
        <f t="shared" si="22"/>
        <v>193</v>
      </c>
      <c r="B210" s="24">
        <f t="shared" ref="B210:B273" si="27">IF(Pay_Num&lt;&gt;"",DATE(YEAR(Loan_Start),MONTH(Loan_Start)+(Pay_Num)*12/Num_Pmt_Per_Year,DAY(Loan_Start)),"")</f>
        <v>46486</v>
      </c>
      <c r="C210" s="29">
        <f t="shared" si="23"/>
        <v>191228.44921821402</v>
      </c>
      <c r="D210" s="29">
        <f t="shared" si="26"/>
        <v>2111.3473611911095</v>
      </c>
      <c r="E210" s="3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29">
        <f t="shared" ref="F210:F273" si="29">IF(AND(Pay_Num&lt;&gt;"",Sched_Pay+Extra_Pay&lt;Beg_Bal),Sched_Pay+Extra_Pay,IF(Pay_Num&lt;&gt;"",Beg_Bal,""))</f>
        <v>2111.3473611911095</v>
      </c>
      <c r="G210" s="29">
        <f t="shared" si="24"/>
        <v>1473.9191971303962</v>
      </c>
      <c r="H210" s="29">
        <f t="shared" si="25"/>
        <v>637.42816406071336</v>
      </c>
      <c r="I210" s="29">
        <f t="shared" ref="I210:I273" si="30">IF(AND(Pay_Num&lt;&gt;"",Sched_Pay+Extra_Pay&lt;Beg_Bal),Beg_Bal-Princ,IF(Pay_Num&lt;&gt;"",0,""))</f>
        <v>189754.53002108363</v>
      </c>
      <c r="J210" s="29">
        <f>SUM($H$18:$H210)</f>
        <v>197244.57073096721</v>
      </c>
    </row>
    <row r="211" spans="1:10" x14ac:dyDescent="0.25">
      <c r="A211" s="23">
        <f t="shared" ref="A211:A274" si="31">IF(Values_Entered,A210+1,"")</f>
        <v>194</v>
      </c>
      <c r="B211" s="24">
        <f t="shared" si="27"/>
        <v>46516</v>
      </c>
      <c r="C211" s="29">
        <f t="shared" ref="C211:C274" si="32">IF(Pay_Num&lt;&gt;"",I210,"")</f>
        <v>189754.53002108363</v>
      </c>
      <c r="D211" s="29">
        <f t="shared" si="26"/>
        <v>2111.3473611911095</v>
      </c>
      <c r="E211" s="30">
        <f t="shared" si="28"/>
        <v>0</v>
      </c>
      <c r="F211" s="29">
        <f t="shared" si="29"/>
        <v>2111.3473611911095</v>
      </c>
      <c r="G211" s="29">
        <f t="shared" ref="G211:G274" si="33">IF(Pay_Num&lt;&gt;"",Total_Pay-Int,"")</f>
        <v>1478.8322611208307</v>
      </c>
      <c r="H211" s="29">
        <f t="shared" ref="H211:H274" si="34">IF(Pay_Num&lt;&gt;"",Beg_Bal*Interest_Rate/Num_Pmt_Per_Year,"")</f>
        <v>632.51510007027878</v>
      </c>
      <c r="I211" s="29">
        <f t="shared" si="30"/>
        <v>188275.69775996279</v>
      </c>
      <c r="J211" s="29">
        <f>SUM($H$18:$H211)</f>
        <v>197877.08583103749</v>
      </c>
    </row>
    <row r="212" spans="1:10" x14ac:dyDescent="0.25">
      <c r="A212" s="23">
        <f t="shared" si="31"/>
        <v>195</v>
      </c>
      <c r="B212" s="24">
        <f t="shared" si="27"/>
        <v>46547</v>
      </c>
      <c r="C212" s="29">
        <f t="shared" si="32"/>
        <v>188275.69775996279</v>
      </c>
      <c r="D212" s="29">
        <f t="shared" ref="D212:D275" si="35">IF(Pay_Num&lt;&gt;"",Scheduled_Monthly_Payment,"")</f>
        <v>2111.3473611911095</v>
      </c>
      <c r="E212" s="30">
        <f t="shared" si="28"/>
        <v>0</v>
      </c>
      <c r="F212" s="29">
        <f t="shared" si="29"/>
        <v>2111.3473611911095</v>
      </c>
      <c r="G212" s="29">
        <f t="shared" si="33"/>
        <v>1483.7617019912336</v>
      </c>
      <c r="H212" s="29">
        <f t="shared" si="34"/>
        <v>627.58565919987598</v>
      </c>
      <c r="I212" s="29">
        <f t="shared" si="30"/>
        <v>186791.93605797156</v>
      </c>
      <c r="J212" s="29">
        <f>SUM($H$18:$H212)</f>
        <v>198504.67149023738</v>
      </c>
    </row>
    <row r="213" spans="1:10" x14ac:dyDescent="0.25">
      <c r="A213" s="23">
        <f t="shared" si="31"/>
        <v>196</v>
      </c>
      <c r="B213" s="24">
        <f t="shared" si="27"/>
        <v>46577</v>
      </c>
      <c r="C213" s="29">
        <f t="shared" si="32"/>
        <v>186791.93605797156</v>
      </c>
      <c r="D213" s="29">
        <f t="shared" si="35"/>
        <v>2111.3473611911095</v>
      </c>
      <c r="E213" s="30">
        <f t="shared" si="28"/>
        <v>0</v>
      </c>
      <c r="F213" s="29">
        <f t="shared" si="29"/>
        <v>2111.3473611911095</v>
      </c>
      <c r="G213" s="29">
        <f t="shared" si="33"/>
        <v>1488.7075743312043</v>
      </c>
      <c r="H213" s="29">
        <f t="shared" si="34"/>
        <v>622.63978685990526</v>
      </c>
      <c r="I213" s="29">
        <f t="shared" si="30"/>
        <v>185303.22848364036</v>
      </c>
      <c r="J213" s="29">
        <f>SUM($H$18:$H213)</f>
        <v>199127.31127709729</v>
      </c>
    </row>
    <row r="214" spans="1:10" x14ac:dyDescent="0.25">
      <c r="A214" s="23">
        <f t="shared" si="31"/>
        <v>197</v>
      </c>
      <c r="B214" s="24">
        <f t="shared" si="27"/>
        <v>46608</v>
      </c>
      <c r="C214" s="29">
        <f t="shared" si="32"/>
        <v>185303.22848364036</v>
      </c>
      <c r="D214" s="29">
        <f t="shared" si="35"/>
        <v>2111.3473611911095</v>
      </c>
      <c r="E214" s="30">
        <f t="shared" si="28"/>
        <v>0</v>
      </c>
      <c r="F214" s="29">
        <f t="shared" si="29"/>
        <v>2111.3473611911095</v>
      </c>
      <c r="G214" s="29">
        <f t="shared" si="33"/>
        <v>1493.6699329123085</v>
      </c>
      <c r="H214" s="29">
        <f t="shared" si="34"/>
        <v>617.67742827880113</v>
      </c>
      <c r="I214" s="29">
        <f t="shared" si="30"/>
        <v>183809.55855072805</v>
      </c>
      <c r="J214" s="29">
        <f>SUM($H$18:$H214)</f>
        <v>199744.9887053761</v>
      </c>
    </row>
    <row r="215" spans="1:10" x14ac:dyDescent="0.25">
      <c r="A215" s="23">
        <f t="shared" si="31"/>
        <v>198</v>
      </c>
      <c r="B215" s="24">
        <f t="shared" si="27"/>
        <v>46639</v>
      </c>
      <c r="C215" s="29">
        <f t="shared" si="32"/>
        <v>183809.55855072805</v>
      </c>
      <c r="D215" s="29">
        <f t="shared" si="35"/>
        <v>2111.3473611911095</v>
      </c>
      <c r="E215" s="30">
        <f t="shared" si="28"/>
        <v>0</v>
      </c>
      <c r="F215" s="29">
        <f t="shared" si="29"/>
        <v>2111.3473611911095</v>
      </c>
      <c r="G215" s="29">
        <f t="shared" si="33"/>
        <v>1498.6488326886827</v>
      </c>
      <c r="H215" s="29">
        <f t="shared" si="34"/>
        <v>612.69852850242683</v>
      </c>
      <c r="I215" s="29">
        <f t="shared" si="30"/>
        <v>182310.90971803936</v>
      </c>
      <c r="J215" s="29">
        <f>SUM($H$18:$H215)</f>
        <v>200357.68723387853</v>
      </c>
    </row>
    <row r="216" spans="1:10" x14ac:dyDescent="0.25">
      <c r="A216" s="23">
        <f t="shared" si="31"/>
        <v>199</v>
      </c>
      <c r="B216" s="24">
        <f t="shared" si="27"/>
        <v>46669</v>
      </c>
      <c r="C216" s="29">
        <f t="shared" si="32"/>
        <v>182310.90971803936</v>
      </c>
      <c r="D216" s="29">
        <f t="shared" si="35"/>
        <v>2111.3473611911095</v>
      </c>
      <c r="E216" s="30">
        <f t="shared" si="28"/>
        <v>0</v>
      </c>
      <c r="F216" s="29">
        <f t="shared" si="29"/>
        <v>2111.3473611911095</v>
      </c>
      <c r="G216" s="29">
        <f t="shared" si="33"/>
        <v>1503.6443287976449</v>
      </c>
      <c r="H216" s="29">
        <f t="shared" si="34"/>
        <v>607.70303239346447</v>
      </c>
      <c r="I216" s="29">
        <f t="shared" si="30"/>
        <v>180807.26538924171</v>
      </c>
      <c r="J216" s="29">
        <f>SUM($H$18:$H216)</f>
        <v>200965.39026627201</v>
      </c>
    </row>
    <row r="217" spans="1:10" x14ac:dyDescent="0.25">
      <c r="A217" s="23">
        <f t="shared" si="31"/>
        <v>200</v>
      </c>
      <c r="B217" s="24">
        <f t="shared" si="27"/>
        <v>46700</v>
      </c>
      <c r="C217" s="29">
        <f t="shared" si="32"/>
        <v>180807.26538924171</v>
      </c>
      <c r="D217" s="29">
        <f t="shared" si="35"/>
        <v>2111.3473611911095</v>
      </c>
      <c r="E217" s="30">
        <f t="shared" si="28"/>
        <v>0</v>
      </c>
      <c r="F217" s="29">
        <f t="shared" si="29"/>
        <v>2111.3473611911095</v>
      </c>
      <c r="G217" s="29">
        <f t="shared" si="33"/>
        <v>1508.6564765603039</v>
      </c>
      <c r="H217" s="29">
        <f t="shared" si="34"/>
        <v>602.69088463080573</v>
      </c>
      <c r="I217" s="29">
        <f t="shared" si="30"/>
        <v>179298.6089126814</v>
      </c>
      <c r="J217" s="29">
        <f>SUM($H$18:$H217)</f>
        <v>201568.08115090281</v>
      </c>
    </row>
    <row r="218" spans="1:10" x14ac:dyDescent="0.25">
      <c r="A218" s="23">
        <f t="shared" si="31"/>
        <v>201</v>
      </c>
      <c r="B218" s="24">
        <f t="shared" si="27"/>
        <v>46730</v>
      </c>
      <c r="C218" s="29">
        <f t="shared" si="32"/>
        <v>179298.6089126814</v>
      </c>
      <c r="D218" s="29">
        <f t="shared" si="35"/>
        <v>2111.3473611911095</v>
      </c>
      <c r="E218" s="30">
        <f t="shared" si="28"/>
        <v>0</v>
      </c>
      <c r="F218" s="29">
        <f t="shared" si="29"/>
        <v>2111.3473611911095</v>
      </c>
      <c r="G218" s="29">
        <f t="shared" si="33"/>
        <v>1513.6853314821715</v>
      </c>
      <c r="H218" s="29">
        <f t="shared" si="34"/>
        <v>597.66202970893801</v>
      </c>
      <c r="I218" s="29">
        <f t="shared" si="30"/>
        <v>177784.92358119923</v>
      </c>
      <c r="J218" s="29">
        <f>SUM($H$18:$H218)</f>
        <v>202165.74318061175</v>
      </c>
    </row>
    <row r="219" spans="1:10" x14ac:dyDescent="0.25">
      <c r="A219" s="23">
        <f t="shared" si="31"/>
        <v>202</v>
      </c>
      <c r="B219" s="24">
        <f t="shared" si="27"/>
        <v>46761</v>
      </c>
      <c r="C219" s="29">
        <f t="shared" si="32"/>
        <v>177784.92358119923</v>
      </c>
      <c r="D219" s="29">
        <f t="shared" si="35"/>
        <v>2111.3473611911095</v>
      </c>
      <c r="E219" s="30">
        <f t="shared" si="28"/>
        <v>0</v>
      </c>
      <c r="F219" s="29">
        <f t="shared" si="29"/>
        <v>2111.3473611911095</v>
      </c>
      <c r="G219" s="29">
        <f t="shared" si="33"/>
        <v>1518.7309492537788</v>
      </c>
      <c r="H219" s="29">
        <f t="shared" si="34"/>
        <v>592.61641193733078</v>
      </c>
      <c r="I219" s="29">
        <f t="shared" si="30"/>
        <v>176266.19263194545</v>
      </c>
      <c r="J219" s="29">
        <f>SUM($H$18:$H219)</f>
        <v>202758.3595925491</v>
      </c>
    </row>
    <row r="220" spans="1:10" x14ac:dyDescent="0.25">
      <c r="A220" s="23">
        <f t="shared" si="31"/>
        <v>203</v>
      </c>
      <c r="B220" s="24">
        <f t="shared" si="27"/>
        <v>46792</v>
      </c>
      <c r="C220" s="29">
        <f t="shared" si="32"/>
        <v>176266.19263194545</v>
      </c>
      <c r="D220" s="29">
        <f t="shared" si="35"/>
        <v>2111.3473611911095</v>
      </c>
      <c r="E220" s="30">
        <f t="shared" si="28"/>
        <v>0</v>
      </c>
      <c r="F220" s="29">
        <f t="shared" si="29"/>
        <v>2111.3473611911095</v>
      </c>
      <c r="G220" s="29">
        <f t="shared" si="33"/>
        <v>1523.7933857512912</v>
      </c>
      <c r="H220" s="29">
        <f t="shared" si="34"/>
        <v>587.55397543981815</v>
      </c>
      <c r="I220" s="29">
        <f t="shared" si="30"/>
        <v>174742.39924619417</v>
      </c>
      <c r="J220" s="29">
        <f>SUM($H$18:$H220)</f>
        <v>203345.9135679889</v>
      </c>
    </row>
    <row r="221" spans="1:10" x14ac:dyDescent="0.25">
      <c r="A221" s="23">
        <f t="shared" si="31"/>
        <v>204</v>
      </c>
      <c r="B221" s="24">
        <f t="shared" si="27"/>
        <v>46821</v>
      </c>
      <c r="C221" s="29">
        <f t="shared" si="32"/>
        <v>174742.39924619417</v>
      </c>
      <c r="D221" s="29">
        <f t="shared" si="35"/>
        <v>2111.3473611911095</v>
      </c>
      <c r="E221" s="30">
        <f t="shared" si="28"/>
        <v>0</v>
      </c>
      <c r="F221" s="29">
        <f t="shared" si="29"/>
        <v>2111.3473611911095</v>
      </c>
      <c r="G221" s="29">
        <f t="shared" si="33"/>
        <v>1528.872697037129</v>
      </c>
      <c r="H221" s="29">
        <f t="shared" si="34"/>
        <v>582.4746641539806</v>
      </c>
      <c r="I221" s="29">
        <f t="shared" si="30"/>
        <v>173213.52654915705</v>
      </c>
      <c r="J221" s="29">
        <f>SUM($H$18:$H221)</f>
        <v>203928.38823214287</v>
      </c>
    </row>
    <row r="222" spans="1:10" x14ac:dyDescent="0.25">
      <c r="A222" s="23">
        <f t="shared" si="31"/>
        <v>205</v>
      </c>
      <c r="B222" s="24">
        <f t="shared" si="27"/>
        <v>46852</v>
      </c>
      <c r="C222" s="29">
        <f t="shared" si="32"/>
        <v>173213.52654915705</v>
      </c>
      <c r="D222" s="29">
        <f t="shared" si="35"/>
        <v>2111.3473611911095</v>
      </c>
      <c r="E222" s="30">
        <f t="shared" si="28"/>
        <v>0</v>
      </c>
      <c r="F222" s="29">
        <f t="shared" si="29"/>
        <v>2111.3473611911095</v>
      </c>
      <c r="G222" s="29">
        <f t="shared" si="33"/>
        <v>1533.9689393605859</v>
      </c>
      <c r="H222" s="29">
        <f t="shared" si="34"/>
        <v>577.37842183052351</v>
      </c>
      <c r="I222" s="29">
        <f t="shared" si="30"/>
        <v>171679.55760979647</v>
      </c>
      <c r="J222" s="29">
        <f>SUM($H$18:$H222)</f>
        <v>204505.76665397341</v>
      </c>
    </row>
    <row r="223" spans="1:10" x14ac:dyDescent="0.25">
      <c r="A223" s="23">
        <f t="shared" si="31"/>
        <v>206</v>
      </c>
      <c r="B223" s="24">
        <f t="shared" si="27"/>
        <v>46882</v>
      </c>
      <c r="C223" s="29">
        <f t="shared" si="32"/>
        <v>171679.55760979647</v>
      </c>
      <c r="D223" s="29">
        <f t="shared" si="35"/>
        <v>2111.3473611911095</v>
      </c>
      <c r="E223" s="30">
        <f t="shared" si="28"/>
        <v>0</v>
      </c>
      <c r="F223" s="29">
        <f t="shared" si="29"/>
        <v>2111.3473611911095</v>
      </c>
      <c r="G223" s="29">
        <f t="shared" si="33"/>
        <v>1539.0821691584547</v>
      </c>
      <c r="H223" s="29">
        <f t="shared" si="34"/>
        <v>572.26519203265491</v>
      </c>
      <c r="I223" s="29">
        <f t="shared" si="30"/>
        <v>170140.47544063802</v>
      </c>
      <c r="J223" s="29">
        <f>SUM($H$18:$H223)</f>
        <v>205078.03184600605</v>
      </c>
    </row>
    <row r="224" spans="1:10" x14ac:dyDescent="0.25">
      <c r="A224" s="23">
        <f t="shared" si="31"/>
        <v>207</v>
      </c>
      <c r="B224" s="24">
        <f t="shared" si="27"/>
        <v>46913</v>
      </c>
      <c r="C224" s="29">
        <f t="shared" si="32"/>
        <v>170140.47544063802</v>
      </c>
      <c r="D224" s="29">
        <f t="shared" si="35"/>
        <v>2111.3473611911095</v>
      </c>
      <c r="E224" s="30">
        <f t="shared" si="28"/>
        <v>0</v>
      </c>
      <c r="F224" s="29">
        <f t="shared" si="29"/>
        <v>2111.3473611911095</v>
      </c>
      <c r="G224" s="29">
        <f t="shared" si="33"/>
        <v>1544.2124430556494</v>
      </c>
      <c r="H224" s="29">
        <f t="shared" si="34"/>
        <v>567.13491813546011</v>
      </c>
      <c r="I224" s="29">
        <f t="shared" si="30"/>
        <v>168596.26299758238</v>
      </c>
      <c r="J224" s="29">
        <f>SUM($H$18:$H224)</f>
        <v>205645.16676414153</v>
      </c>
    </row>
    <row r="225" spans="1:10" x14ac:dyDescent="0.25">
      <c r="A225" s="23">
        <f t="shared" si="31"/>
        <v>208</v>
      </c>
      <c r="B225" s="24">
        <f t="shared" si="27"/>
        <v>46943</v>
      </c>
      <c r="C225" s="29">
        <f t="shared" si="32"/>
        <v>168596.26299758238</v>
      </c>
      <c r="D225" s="29">
        <f t="shared" si="35"/>
        <v>2111.3473611911095</v>
      </c>
      <c r="E225" s="30">
        <f t="shared" si="28"/>
        <v>0</v>
      </c>
      <c r="F225" s="29">
        <f t="shared" si="29"/>
        <v>2111.3473611911095</v>
      </c>
      <c r="G225" s="29">
        <f t="shared" si="33"/>
        <v>1549.3598178658349</v>
      </c>
      <c r="H225" s="29">
        <f t="shared" si="34"/>
        <v>561.9875433252746</v>
      </c>
      <c r="I225" s="29">
        <f t="shared" si="30"/>
        <v>167046.90317971655</v>
      </c>
      <c r="J225" s="29">
        <f>SUM($H$18:$H225)</f>
        <v>206207.15430746682</v>
      </c>
    </row>
    <row r="226" spans="1:10" x14ac:dyDescent="0.25">
      <c r="A226" s="23">
        <f t="shared" si="31"/>
        <v>209</v>
      </c>
      <c r="B226" s="24">
        <f t="shared" si="27"/>
        <v>46974</v>
      </c>
      <c r="C226" s="29">
        <f t="shared" si="32"/>
        <v>167046.90317971655</v>
      </c>
      <c r="D226" s="29">
        <f t="shared" si="35"/>
        <v>2111.3473611911095</v>
      </c>
      <c r="E226" s="30">
        <f t="shared" si="28"/>
        <v>0</v>
      </c>
      <c r="F226" s="29">
        <f t="shared" si="29"/>
        <v>2111.3473611911095</v>
      </c>
      <c r="G226" s="29">
        <f t="shared" si="33"/>
        <v>1554.5243505920544</v>
      </c>
      <c r="H226" s="29">
        <f t="shared" si="34"/>
        <v>556.82301059905524</v>
      </c>
      <c r="I226" s="29">
        <f t="shared" si="30"/>
        <v>165492.3788291245</v>
      </c>
      <c r="J226" s="29">
        <f>SUM($H$18:$H226)</f>
        <v>206763.97731806588</v>
      </c>
    </row>
    <row r="227" spans="1:10" x14ac:dyDescent="0.25">
      <c r="A227" s="23">
        <f t="shared" si="31"/>
        <v>210</v>
      </c>
      <c r="B227" s="24">
        <f t="shared" si="27"/>
        <v>47005</v>
      </c>
      <c r="C227" s="29">
        <f t="shared" si="32"/>
        <v>165492.3788291245</v>
      </c>
      <c r="D227" s="29">
        <f t="shared" si="35"/>
        <v>2111.3473611911095</v>
      </c>
      <c r="E227" s="30">
        <f t="shared" si="28"/>
        <v>0</v>
      </c>
      <c r="F227" s="29">
        <f t="shared" si="29"/>
        <v>2111.3473611911095</v>
      </c>
      <c r="G227" s="29">
        <f t="shared" si="33"/>
        <v>1559.7060984273612</v>
      </c>
      <c r="H227" s="29">
        <f t="shared" si="34"/>
        <v>551.64126276374839</v>
      </c>
      <c r="I227" s="29">
        <f t="shared" si="30"/>
        <v>163932.67273069714</v>
      </c>
      <c r="J227" s="29">
        <f>SUM($H$18:$H227)</f>
        <v>207315.61858082964</v>
      </c>
    </row>
    <row r="228" spans="1:10" x14ac:dyDescent="0.25">
      <c r="A228" s="23">
        <f t="shared" si="31"/>
        <v>211</v>
      </c>
      <c r="B228" s="24">
        <f t="shared" si="27"/>
        <v>47035</v>
      </c>
      <c r="C228" s="29">
        <f t="shared" si="32"/>
        <v>163932.67273069714</v>
      </c>
      <c r="D228" s="29">
        <f t="shared" si="35"/>
        <v>2111.3473611911095</v>
      </c>
      <c r="E228" s="30">
        <f t="shared" si="28"/>
        <v>0</v>
      </c>
      <c r="F228" s="29">
        <f t="shared" si="29"/>
        <v>2111.3473611911095</v>
      </c>
      <c r="G228" s="29">
        <f t="shared" si="33"/>
        <v>1564.9051187554523</v>
      </c>
      <c r="H228" s="29">
        <f t="shared" si="34"/>
        <v>546.44224243565714</v>
      </c>
      <c r="I228" s="29">
        <f t="shared" si="30"/>
        <v>162367.7676119417</v>
      </c>
      <c r="J228" s="29">
        <f>SUM($H$18:$H228)</f>
        <v>207862.06082326529</v>
      </c>
    </row>
    <row r="229" spans="1:10" x14ac:dyDescent="0.25">
      <c r="A229" s="23">
        <f t="shared" si="31"/>
        <v>212</v>
      </c>
      <c r="B229" s="24">
        <f t="shared" si="27"/>
        <v>47066</v>
      </c>
      <c r="C229" s="29">
        <f t="shared" si="32"/>
        <v>162367.7676119417</v>
      </c>
      <c r="D229" s="29">
        <f t="shared" si="35"/>
        <v>2111.3473611911095</v>
      </c>
      <c r="E229" s="30">
        <f t="shared" si="28"/>
        <v>0</v>
      </c>
      <c r="F229" s="29">
        <f t="shared" si="29"/>
        <v>2111.3473611911095</v>
      </c>
      <c r="G229" s="29">
        <f t="shared" si="33"/>
        <v>1570.1214691513037</v>
      </c>
      <c r="H229" s="29">
        <f t="shared" si="34"/>
        <v>541.22589203980567</v>
      </c>
      <c r="I229" s="29">
        <f t="shared" si="30"/>
        <v>160797.64614279039</v>
      </c>
      <c r="J229" s="29">
        <f>SUM($H$18:$H229)</f>
        <v>208403.28671530509</v>
      </c>
    </row>
    <row r="230" spans="1:10" x14ac:dyDescent="0.25">
      <c r="A230" s="23">
        <f t="shared" si="31"/>
        <v>213</v>
      </c>
      <c r="B230" s="24">
        <f t="shared" si="27"/>
        <v>47096</v>
      </c>
      <c r="C230" s="29">
        <f t="shared" si="32"/>
        <v>160797.64614279039</v>
      </c>
      <c r="D230" s="29">
        <f t="shared" si="35"/>
        <v>2111.3473611911095</v>
      </c>
      <c r="E230" s="30">
        <f t="shared" si="28"/>
        <v>0</v>
      </c>
      <c r="F230" s="29">
        <f t="shared" si="29"/>
        <v>2111.3473611911095</v>
      </c>
      <c r="G230" s="29">
        <f t="shared" si="33"/>
        <v>1575.3552073818082</v>
      </c>
      <c r="H230" s="29">
        <f t="shared" si="34"/>
        <v>535.99215380930127</v>
      </c>
      <c r="I230" s="29">
        <f t="shared" si="30"/>
        <v>159222.29093540859</v>
      </c>
      <c r="J230" s="29">
        <f>SUM($H$18:$H230)</f>
        <v>208939.27886911438</v>
      </c>
    </row>
    <row r="231" spans="1:10" x14ac:dyDescent="0.25">
      <c r="A231" s="23">
        <f t="shared" si="31"/>
        <v>214</v>
      </c>
      <c r="B231" s="24">
        <f t="shared" si="27"/>
        <v>47127</v>
      </c>
      <c r="C231" s="29">
        <f t="shared" si="32"/>
        <v>159222.29093540859</v>
      </c>
      <c r="D231" s="29">
        <f t="shared" si="35"/>
        <v>2111.3473611911095</v>
      </c>
      <c r="E231" s="30">
        <f t="shared" si="28"/>
        <v>0</v>
      </c>
      <c r="F231" s="29">
        <f t="shared" si="29"/>
        <v>2111.3473611911095</v>
      </c>
      <c r="G231" s="29">
        <f t="shared" si="33"/>
        <v>1580.6063914064143</v>
      </c>
      <c r="H231" s="29">
        <f t="shared" si="34"/>
        <v>530.74096978469527</v>
      </c>
      <c r="I231" s="29">
        <f t="shared" si="30"/>
        <v>157641.68454400217</v>
      </c>
      <c r="J231" s="29">
        <f>SUM($H$18:$H231)</f>
        <v>209470.01983889908</v>
      </c>
    </row>
    <row r="232" spans="1:10" x14ac:dyDescent="0.25">
      <c r="A232" s="23">
        <f t="shared" si="31"/>
        <v>215</v>
      </c>
      <c r="B232" s="24">
        <f t="shared" si="27"/>
        <v>47158</v>
      </c>
      <c r="C232" s="29">
        <f t="shared" si="32"/>
        <v>157641.68454400217</v>
      </c>
      <c r="D232" s="29">
        <f t="shared" si="35"/>
        <v>2111.3473611911095</v>
      </c>
      <c r="E232" s="30">
        <f t="shared" si="28"/>
        <v>0</v>
      </c>
      <c r="F232" s="29">
        <f t="shared" si="29"/>
        <v>2111.3473611911095</v>
      </c>
      <c r="G232" s="29">
        <f t="shared" si="33"/>
        <v>1585.875079377769</v>
      </c>
      <c r="H232" s="29">
        <f t="shared" si="34"/>
        <v>525.4722818133406</v>
      </c>
      <c r="I232" s="29">
        <f t="shared" si="30"/>
        <v>156055.80946462441</v>
      </c>
      <c r="J232" s="29">
        <f>SUM($H$18:$H232)</f>
        <v>209995.49212071241</v>
      </c>
    </row>
    <row r="233" spans="1:10" x14ac:dyDescent="0.25">
      <c r="A233" s="23">
        <f t="shared" si="31"/>
        <v>216</v>
      </c>
      <c r="B233" s="24">
        <f t="shared" si="27"/>
        <v>47186</v>
      </c>
      <c r="C233" s="29">
        <f t="shared" si="32"/>
        <v>156055.80946462441</v>
      </c>
      <c r="D233" s="29">
        <f t="shared" si="35"/>
        <v>2111.3473611911095</v>
      </c>
      <c r="E233" s="30">
        <f t="shared" si="28"/>
        <v>0</v>
      </c>
      <c r="F233" s="29">
        <f t="shared" si="29"/>
        <v>2111.3473611911095</v>
      </c>
      <c r="G233" s="29">
        <f t="shared" si="33"/>
        <v>1591.1613296423616</v>
      </c>
      <c r="H233" s="29">
        <f t="shared" si="34"/>
        <v>520.18603154874802</v>
      </c>
      <c r="I233" s="29">
        <f t="shared" si="30"/>
        <v>154464.64813498204</v>
      </c>
      <c r="J233" s="29">
        <f>SUM($H$18:$H233)</f>
        <v>210515.67815226116</v>
      </c>
    </row>
    <row r="234" spans="1:10" x14ac:dyDescent="0.25">
      <c r="A234" s="23">
        <f t="shared" si="31"/>
        <v>217</v>
      </c>
      <c r="B234" s="24">
        <f t="shared" si="27"/>
        <v>47217</v>
      </c>
      <c r="C234" s="29">
        <f t="shared" si="32"/>
        <v>154464.64813498204</v>
      </c>
      <c r="D234" s="29">
        <f t="shared" si="35"/>
        <v>2111.3473611911095</v>
      </c>
      <c r="E234" s="30">
        <f t="shared" si="28"/>
        <v>0</v>
      </c>
      <c r="F234" s="29">
        <f t="shared" si="29"/>
        <v>2111.3473611911095</v>
      </c>
      <c r="G234" s="29">
        <f t="shared" si="33"/>
        <v>1596.4652007411692</v>
      </c>
      <c r="H234" s="29">
        <f t="shared" si="34"/>
        <v>514.88216044994022</v>
      </c>
      <c r="I234" s="29">
        <f t="shared" si="30"/>
        <v>152868.18293424087</v>
      </c>
      <c r="J234" s="29">
        <f>SUM($H$18:$H234)</f>
        <v>211030.56031271111</v>
      </c>
    </row>
    <row r="235" spans="1:10" x14ac:dyDescent="0.25">
      <c r="A235" s="23">
        <f t="shared" si="31"/>
        <v>218</v>
      </c>
      <c r="B235" s="24">
        <f t="shared" si="27"/>
        <v>47247</v>
      </c>
      <c r="C235" s="29">
        <f t="shared" si="32"/>
        <v>152868.18293424087</v>
      </c>
      <c r="D235" s="29">
        <f t="shared" si="35"/>
        <v>2111.3473611911095</v>
      </c>
      <c r="E235" s="30">
        <f t="shared" si="28"/>
        <v>0</v>
      </c>
      <c r="F235" s="29">
        <f t="shared" si="29"/>
        <v>2111.3473611911095</v>
      </c>
      <c r="G235" s="29">
        <f t="shared" si="33"/>
        <v>1601.7867514103066</v>
      </c>
      <c r="H235" s="29">
        <f t="shared" si="34"/>
        <v>509.56060978080291</v>
      </c>
      <c r="I235" s="29">
        <f t="shared" si="30"/>
        <v>151266.39618283056</v>
      </c>
      <c r="J235" s="29">
        <f>SUM($H$18:$H235)</f>
        <v>211540.12092249191</v>
      </c>
    </row>
    <row r="236" spans="1:10" x14ac:dyDescent="0.25">
      <c r="A236" s="23">
        <f t="shared" si="31"/>
        <v>219</v>
      </c>
      <c r="B236" s="24">
        <f t="shared" si="27"/>
        <v>47278</v>
      </c>
      <c r="C236" s="29">
        <f t="shared" si="32"/>
        <v>151266.39618283056</v>
      </c>
      <c r="D236" s="29">
        <f t="shared" si="35"/>
        <v>2111.3473611911095</v>
      </c>
      <c r="E236" s="30">
        <f t="shared" si="28"/>
        <v>0</v>
      </c>
      <c r="F236" s="29">
        <f t="shared" si="29"/>
        <v>2111.3473611911095</v>
      </c>
      <c r="G236" s="29">
        <f t="shared" si="33"/>
        <v>1607.1260405816743</v>
      </c>
      <c r="H236" s="29">
        <f t="shared" si="34"/>
        <v>504.22132060943522</v>
      </c>
      <c r="I236" s="29">
        <f t="shared" si="30"/>
        <v>149659.27014224889</v>
      </c>
      <c r="J236" s="29">
        <f>SUM($H$18:$H236)</f>
        <v>212044.34224310136</v>
      </c>
    </row>
    <row r="237" spans="1:10" x14ac:dyDescent="0.25">
      <c r="A237" s="23">
        <f t="shared" si="31"/>
        <v>220</v>
      </c>
      <c r="B237" s="24">
        <f t="shared" si="27"/>
        <v>47308</v>
      </c>
      <c r="C237" s="29">
        <f t="shared" si="32"/>
        <v>149659.27014224889</v>
      </c>
      <c r="D237" s="29">
        <f t="shared" si="35"/>
        <v>2111.3473611911095</v>
      </c>
      <c r="E237" s="30">
        <f t="shared" si="28"/>
        <v>0</v>
      </c>
      <c r="F237" s="29">
        <f t="shared" si="29"/>
        <v>2111.3473611911095</v>
      </c>
      <c r="G237" s="29">
        <f t="shared" si="33"/>
        <v>1612.4831273836132</v>
      </c>
      <c r="H237" s="29">
        <f t="shared" si="34"/>
        <v>498.8642338074963</v>
      </c>
      <c r="I237" s="29">
        <f t="shared" si="30"/>
        <v>148046.78701486529</v>
      </c>
      <c r="J237" s="29">
        <f>SUM($H$18:$H237)</f>
        <v>212543.20647690885</v>
      </c>
    </row>
    <row r="238" spans="1:10" x14ac:dyDescent="0.25">
      <c r="A238" s="23">
        <f t="shared" si="31"/>
        <v>221</v>
      </c>
      <c r="B238" s="24">
        <f t="shared" si="27"/>
        <v>47339</v>
      </c>
      <c r="C238" s="29">
        <f t="shared" si="32"/>
        <v>148046.78701486529</v>
      </c>
      <c r="D238" s="29">
        <f t="shared" si="35"/>
        <v>2111.3473611911095</v>
      </c>
      <c r="E238" s="30">
        <f t="shared" si="28"/>
        <v>0</v>
      </c>
      <c r="F238" s="29">
        <f t="shared" si="29"/>
        <v>2111.3473611911095</v>
      </c>
      <c r="G238" s="29">
        <f t="shared" si="33"/>
        <v>1617.8580711415584</v>
      </c>
      <c r="H238" s="29">
        <f t="shared" si="34"/>
        <v>493.48929004955102</v>
      </c>
      <c r="I238" s="29">
        <f t="shared" si="30"/>
        <v>146428.92894372373</v>
      </c>
      <c r="J238" s="29">
        <f>SUM($H$18:$H238)</f>
        <v>213036.69576695841</v>
      </c>
    </row>
    <row r="239" spans="1:10" x14ac:dyDescent="0.25">
      <c r="A239" s="23">
        <f t="shared" si="31"/>
        <v>222</v>
      </c>
      <c r="B239" s="24">
        <f t="shared" si="27"/>
        <v>47370</v>
      </c>
      <c r="C239" s="29">
        <f t="shared" si="32"/>
        <v>146428.92894372373</v>
      </c>
      <c r="D239" s="29">
        <f t="shared" si="35"/>
        <v>2111.3473611911095</v>
      </c>
      <c r="E239" s="30">
        <f t="shared" si="28"/>
        <v>0</v>
      </c>
      <c r="F239" s="29">
        <f t="shared" si="29"/>
        <v>2111.3473611911095</v>
      </c>
      <c r="G239" s="29">
        <f t="shared" si="33"/>
        <v>1623.250931378697</v>
      </c>
      <c r="H239" s="29">
        <f t="shared" si="34"/>
        <v>488.09642981241245</v>
      </c>
      <c r="I239" s="29">
        <f t="shared" si="30"/>
        <v>144805.67801234504</v>
      </c>
      <c r="J239" s="29">
        <f>SUM($H$18:$H239)</f>
        <v>213524.79219677081</v>
      </c>
    </row>
    <row r="240" spans="1:10" x14ac:dyDescent="0.25">
      <c r="A240" s="23">
        <f t="shared" si="31"/>
        <v>223</v>
      </c>
      <c r="B240" s="24">
        <f t="shared" si="27"/>
        <v>47400</v>
      </c>
      <c r="C240" s="29">
        <f t="shared" si="32"/>
        <v>144805.67801234504</v>
      </c>
      <c r="D240" s="29">
        <f t="shared" si="35"/>
        <v>2111.3473611911095</v>
      </c>
      <c r="E240" s="30">
        <f t="shared" si="28"/>
        <v>0</v>
      </c>
      <c r="F240" s="29">
        <f t="shared" si="29"/>
        <v>2111.3473611911095</v>
      </c>
      <c r="G240" s="29">
        <f t="shared" si="33"/>
        <v>1628.661767816626</v>
      </c>
      <c r="H240" s="29">
        <f t="shared" si="34"/>
        <v>482.68559337448346</v>
      </c>
      <c r="I240" s="29">
        <f t="shared" si="30"/>
        <v>143177.01624452841</v>
      </c>
      <c r="J240" s="29">
        <f>SUM($H$18:$H240)</f>
        <v>214007.47779014529</v>
      </c>
    </row>
    <row r="241" spans="1:10" x14ac:dyDescent="0.25">
      <c r="A241" s="23">
        <f t="shared" si="31"/>
        <v>224</v>
      </c>
      <c r="B241" s="24">
        <f t="shared" si="27"/>
        <v>47431</v>
      </c>
      <c r="C241" s="29">
        <f t="shared" si="32"/>
        <v>143177.01624452841</v>
      </c>
      <c r="D241" s="29">
        <f t="shared" si="35"/>
        <v>2111.3473611911095</v>
      </c>
      <c r="E241" s="30">
        <f t="shared" si="28"/>
        <v>0</v>
      </c>
      <c r="F241" s="29">
        <f t="shared" si="29"/>
        <v>2111.3473611911095</v>
      </c>
      <c r="G241" s="29">
        <f t="shared" si="33"/>
        <v>1634.0906403760148</v>
      </c>
      <c r="H241" s="29">
        <f t="shared" si="34"/>
        <v>477.2567208150947</v>
      </c>
      <c r="I241" s="29">
        <f t="shared" si="30"/>
        <v>141542.92560415241</v>
      </c>
      <c r="J241" s="29">
        <f>SUM($H$18:$H241)</f>
        <v>214484.73451096038</v>
      </c>
    </row>
    <row r="242" spans="1:10" x14ac:dyDescent="0.25">
      <c r="A242" s="23">
        <f t="shared" si="31"/>
        <v>225</v>
      </c>
      <c r="B242" s="24">
        <f t="shared" si="27"/>
        <v>47461</v>
      </c>
      <c r="C242" s="29">
        <f t="shared" si="32"/>
        <v>141542.92560415241</v>
      </c>
      <c r="D242" s="29">
        <f t="shared" si="35"/>
        <v>2111.3473611911095</v>
      </c>
      <c r="E242" s="30">
        <f t="shared" si="28"/>
        <v>0</v>
      </c>
      <c r="F242" s="29">
        <f t="shared" si="29"/>
        <v>2111.3473611911095</v>
      </c>
      <c r="G242" s="29">
        <f t="shared" si="33"/>
        <v>1639.5376091772682</v>
      </c>
      <c r="H242" s="29">
        <f t="shared" si="34"/>
        <v>471.80975201384132</v>
      </c>
      <c r="I242" s="29">
        <f t="shared" si="30"/>
        <v>139903.38799497514</v>
      </c>
      <c r="J242" s="29">
        <f>SUM($H$18:$H242)</f>
        <v>214956.54426297423</v>
      </c>
    </row>
    <row r="243" spans="1:10" x14ac:dyDescent="0.25">
      <c r="A243" s="23">
        <f t="shared" si="31"/>
        <v>226</v>
      </c>
      <c r="B243" s="24">
        <f t="shared" si="27"/>
        <v>47492</v>
      </c>
      <c r="C243" s="29">
        <f t="shared" si="32"/>
        <v>139903.38799497514</v>
      </c>
      <c r="D243" s="29">
        <f t="shared" si="35"/>
        <v>2111.3473611911095</v>
      </c>
      <c r="E243" s="30">
        <f t="shared" si="28"/>
        <v>0</v>
      </c>
      <c r="F243" s="29">
        <f t="shared" si="29"/>
        <v>2111.3473611911095</v>
      </c>
      <c r="G243" s="29">
        <f t="shared" si="33"/>
        <v>1645.0027345411922</v>
      </c>
      <c r="H243" s="29">
        <f t="shared" si="34"/>
        <v>466.34462664991719</v>
      </c>
      <c r="I243" s="29">
        <f t="shared" si="30"/>
        <v>138258.38526043395</v>
      </c>
      <c r="J243" s="29">
        <f>SUM($H$18:$H243)</f>
        <v>215422.88888962416</v>
      </c>
    </row>
    <row r="244" spans="1:10" x14ac:dyDescent="0.25">
      <c r="A244" s="23">
        <f t="shared" si="31"/>
        <v>227</v>
      </c>
      <c r="B244" s="24">
        <f t="shared" si="27"/>
        <v>47523</v>
      </c>
      <c r="C244" s="29">
        <f t="shared" si="32"/>
        <v>138258.38526043395</v>
      </c>
      <c r="D244" s="29">
        <f t="shared" si="35"/>
        <v>2111.3473611911095</v>
      </c>
      <c r="E244" s="30">
        <f t="shared" si="28"/>
        <v>0</v>
      </c>
      <c r="F244" s="29">
        <f t="shared" si="29"/>
        <v>2111.3473611911095</v>
      </c>
      <c r="G244" s="29">
        <f t="shared" si="33"/>
        <v>1650.4860769896629</v>
      </c>
      <c r="H244" s="29">
        <f t="shared" si="34"/>
        <v>460.86128420144649</v>
      </c>
      <c r="I244" s="29">
        <f t="shared" si="30"/>
        <v>136607.89918344427</v>
      </c>
      <c r="J244" s="29">
        <f>SUM($H$18:$H244)</f>
        <v>215883.7501738256</v>
      </c>
    </row>
    <row r="245" spans="1:10" x14ac:dyDescent="0.25">
      <c r="A245" s="23">
        <f t="shared" si="31"/>
        <v>228</v>
      </c>
      <c r="B245" s="24">
        <f t="shared" si="27"/>
        <v>47551</v>
      </c>
      <c r="C245" s="29">
        <f t="shared" si="32"/>
        <v>136607.89918344427</v>
      </c>
      <c r="D245" s="29">
        <f t="shared" si="35"/>
        <v>2111.3473611911095</v>
      </c>
      <c r="E245" s="30">
        <f t="shared" si="28"/>
        <v>0</v>
      </c>
      <c r="F245" s="29">
        <f t="shared" si="29"/>
        <v>2111.3473611911095</v>
      </c>
      <c r="G245" s="29">
        <f t="shared" si="33"/>
        <v>1655.9876972462953</v>
      </c>
      <c r="H245" s="29">
        <f t="shared" si="34"/>
        <v>455.35966394481426</v>
      </c>
      <c r="I245" s="29">
        <f t="shared" si="30"/>
        <v>134951.91148619796</v>
      </c>
      <c r="J245" s="29">
        <f>SUM($H$18:$H245)</f>
        <v>216339.1098377704</v>
      </c>
    </row>
    <row r="246" spans="1:10" x14ac:dyDescent="0.25">
      <c r="A246" s="23">
        <f t="shared" si="31"/>
        <v>229</v>
      </c>
      <c r="B246" s="24">
        <f t="shared" si="27"/>
        <v>47582</v>
      </c>
      <c r="C246" s="29">
        <f t="shared" si="32"/>
        <v>134951.91148619796</v>
      </c>
      <c r="D246" s="29">
        <f t="shared" si="35"/>
        <v>2111.3473611911095</v>
      </c>
      <c r="E246" s="30">
        <f t="shared" si="28"/>
        <v>0</v>
      </c>
      <c r="F246" s="29">
        <f t="shared" si="29"/>
        <v>2111.3473611911095</v>
      </c>
      <c r="G246" s="29">
        <f t="shared" si="33"/>
        <v>1661.5076562371162</v>
      </c>
      <c r="H246" s="29">
        <f t="shared" si="34"/>
        <v>449.83970495399325</v>
      </c>
      <c r="I246" s="29">
        <f t="shared" si="30"/>
        <v>133290.40382996085</v>
      </c>
      <c r="J246" s="29">
        <f>SUM($H$18:$H246)</f>
        <v>216788.94954272441</v>
      </c>
    </row>
    <row r="247" spans="1:10" x14ac:dyDescent="0.25">
      <c r="A247" s="23">
        <f t="shared" si="31"/>
        <v>230</v>
      </c>
      <c r="B247" s="24">
        <f t="shared" si="27"/>
        <v>47612</v>
      </c>
      <c r="C247" s="29">
        <f t="shared" si="32"/>
        <v>133290.40382996085</v>
      </c>
      <c r="D247" s="29">
        <f t="shared" si="35"/>
        <v>2111.3473611911095</v>
      </c>
      <c r="E247" s="30">
        <f t="shared" si="28"/>
        <v>0</v>
      </c>
      <c r="F247" s="29">
        <f t="shared" si="29"/>
        <v>2111.3473611911095</v>
      </c>
      <c r="G247" s="29">
        <f t="shared" si="33"/>
        <v>1667.04601509124</v>
      </c>
      <c r="H247" s="29">
        <f t="shared" si="34"/>
        <v>444.30134609986953</v>
      </c>
      <c r="I247" s="29">
        <f t="shared" si="30"/>
        <v>131623.35781486961</v>
      </c>
      <c r="J247" s="29">
        <f>SUM($H$18:$H247)</f>
        <v>217233.25088882429</v>
      </c>
    </row>
    <row r="248" spans="1:10" x14ac:dyDescent="0.25">
      <c r="A248" s="23">
        <f t="shared" si="31"/>
        <v>231</v>
      </c>
      <c r="B248" s="24">
        <f t="shared" si="27"/>
        <v>47643</v>
      </c>
      <c r="C248" s="29">
        <f t="shared" si="32"/>
        <v>131623.35781486961</v>
      </c>
      <c r="D248" s="29">
        <f t="shared" si="35"/>
        <v>2111.3473611911095</v>
      </c>
      <c r="E248" s="30">
        <f t="shared" si="28"/>
        <v>0</v>
      </c>
      <c r="F248" s="29">
        <f t="shared" si="29"/>
        <v>2111.3473611911095</v>
      </c>
      <c r="G248" s="29">
        <f t="shared" si="33"/>
        <v>1672.6028351415441</v>
      </c>
      <c r="H248" s="29">
        <f t="shared" si="34"/>
        <v>438.74452604956537</v>
      </c>
      <c r="I248" s="29">
        <f t="shared" si="30"/>
        <v>129950.75497972807</v>
      </c>
      <c r="J248" s="29">
        <f>SUM($H$18:$H248)</f>
        <v>217671.99541487385</v>
      </c>
    </row>
    <row r="249" spans="1:10" x14ac:dyDescent="0.25">
      <c r="A249" s="23">
        <f t="shared" si="31"/>
        <v>232</v>
      </c>
      <c r="B249" s="24">
        <f t="shared" si="27"/>
        <v>47673</v>
      </c>
      <c r="C249" s="29">
        <f t="shared" si="32"/>
        <v>129950.75497972807</v>
      </c>
      <c r="D249" s="29">
        <f t="shared" si="35"/>
        <v>2111.3473611911095</v>
      </c>
      <c r="E249" s="30">
        <f t="shared" si="28"/>
        <v>0</v>
      </c>
      <c r="F249" s="29">
        <f t="shared" si="29"/>
        <v>2111.3473611911095</v>
      </c>
      <c r="G249" s="29">
        <f t="shared" si="33"/>
        <v>1678.1781779253492</v>
      </c>
      <c r="H249" s="29">
        <f t="shared" si="34"/>
        <v>433.16918326576024</v>
      </c>
      <c r="I249" s="29">
        <f t="shared" si="30"/>
        <v>128272.57680180272</v>
      </c>
      <c r="J249" s="29">
        <f>SUM($H$18:$H249)</f>
        <v>218105.16459813961</v>
      </c>
    </row>
    <row r="250" spans="1:10" x14ac:dyDescent="0.25">
      <c r="A250" s="23">
        <f t="shared" si="31"/>
        <v>233</v>
      </c>
      <c r="B250" s="24">
        <f t="shared" si="27"/>
        <v>47704</v>
      </c>
      <c r="C250" s="29">
        <f t="shared" si="32"/>
        <v>128272.57680180272</v>
      </c>
      <c r="D250" s="29">
        <f t="shared" si="35"/>
        <v>2111.3473611911095</v>
      </c>
      <c r="E250" s="30">
        <f t="shared" si="28"/>
        <v>0</v>
      </c>
      <c r="F250" s="29">
        <f t="shared" si="29"/>
        <v>2111.3473611911095</v>
      </c>
      <c r="G250" s="29">
        <f t="shared" si="33"/>
        <v>1683.7721051851004</v>
      </c>
      <c r="H250" s="29">
        <f t="shared" si="34"/>
        <v>427.57525600600906</v>
      </c>
      <c r="I250" s="29">
        <f t="shared" si="30"/>
        <v>126588.80469661762</v>
      </c>
      <c r="J250" s="29">
        <f>SUM($H$18:$H250)</f>
        <v>218532.73985414562</v>
      </c>
    </row>
    <row r="251" spans="1:10" x14ac:dyDescent="0.25">
      <c r="A251" s="23">
        <f t="shared" si="31"/>
        <v>234</v>
      </c>
      <c r="B251" s="24">
        <f t="shared" si="27"/>
        <v>47735</v>
      </c>
      <c r="C251" s="29">
        <f t="shared" si="32"/>
        <v>126588.80469661762</v>
      </c>
      <c r="D251" s="29">
        <f t="shared" si="35"/>
        <v>2111.3473611911095</v>
      </c>
      <c r="E251" s="30">
        <f t="shared" si="28"/>
        <v>0</v>
      </c>
      <c r="F251" s="29">
        <f t="shared" si="29"/>
        <v>2111.3473611911095</v>
      </c>
      <c r="G251" s="29">
        <f t="shared" si="33"/>
        <v>1689.3846788690507</v>
      </c>
      <c r="H251" s="29">
        <f t="shared" si="34"/>
        <v>421.96268232205875</v>
      </c>
      <c r="I251" s="29">
        <f t="shared" si="30"/>
        <v>124899.42001774856</v>
      </c>
      <c r="J251" s="29">
        <f>SUM($H$18:$H251)</f>
        <v>218954.70253646767</v>
      </c>
    </row>
    <row r="252" spans="1:10" x14ac:dyDescent="0.25">
      <c r="A252" s="23">
        <f t="shared" si="31"/>
        <v>235</v>
      </c>
      <c r="B252" s="24">
        <f t="shared" si="27"/>
        <v>47765</v>
      </c>
      <c r="C252" s="29">
        <f t="shared" si="32"/>
        <v>124899.42001774856</v>
      </c>
      <c r="D252" s="29">
        <f t="shared" si="35"/>
        <v>2111.3473611911095</v>
      </c>
      <c r="E252" s="30">
        <f t="shared" si="28"/>
        <v>0</v>
      </c>
      <c r="F252" s="29">
        <f t="shared" si="29"/>
        <v>2111.3473611911095</v>
      </c>
      <c r="G252" s="29">
        <f t="shared" si="33"/>
        <v>1695.0159611319475</v>
      </c>
      <c r="H252" s="29">
        <f t="shared" si="34"/>
        <v>416.33140005916192</v>
      </c>
      <c r="I252" s="29">
        <f t="shared" si="30"/>
        <v>123204.40405661661</v>
      </c>
      <c r="J252" s="29">
        <f>SUM($H$18:$H252)</f>
        <v>219371.03393652683</v>
      </c>
    </row>
    <row r="253" spans="1:10" x14ac:dyDescent="0.25">
      <c r="A253" s="23">
        <f t="shared" si="31"/>
        <v>236</v>
      </c>
      <c r="B253" s="24">
        <f t="shared" si="27"/>
        <v>47796</v>
      </c>
      <c r="C253" s="29">
        <f t="shared" si="32"/>
        <v>123204.40405661661</v>
      </c>
      <c r="D253" s="29">
        <f t="shared" si="35"/>
        <v>2111.3473611911095</v>
      </c>
      <c r="E253" s="30">
        <f t="shared" si="28"/>
        <v>0</v>
      </c>
      <c r="F253" s="29">
        <f t="shared" si="29"/>
        <v>2111.3473611911095</v>
      </c>
      <c r="G253" s="29">
        <f t="shared" si="33"/>
        <v>1700.6660143357208</v>
      </c>
      <c r="H253" s="29">
        <f t="shared" si="34"/>
        <v>410.68134685538871</v>
      </c>
      <c r="I253" s="29">
        <f t="shared" si="30"/>
        <v>121503.73804228089</v>
      </c>
      <c r="J253" s="29">
        <f>SUM($H$18:$H253)</f>
        <v>219781.71528338222</v>
      </c>
    </row>
    <row r="254" spans="1:10" x14ac:dyDescent="0.25">
      <c r="A254" s="23">
        <f t="shared" si="31"/>
        <v>237</v>
      </c>
      <c r="B254" s="24">
        <f t="shared" si="27"/>
        <v>47826</v>
      </c>
      <c r="C254" s="29">
        <f t="shared" si="32"/>
        <v>121503.73804228089</v>
      </c>
      <c r="D254" s="29">
        <f t="shared" si="35"/>
        <v>2111.3473611911095</v>
      </c>
      <c r="E254" s="30">
        <f t="shared" si="28"/>
        <v>0</v>
      </c>
      <c r="F254" s="29">
        <f t="shared" si="29"/>
        <v>2111.3473611911095</v>
      </c>
      <c r="G254" s="29">
        <f t="shared" si="33"/>
        <v>1706.3349010501731</v>
      </c>
      <c r="H254" s="29">
        <f t="shared" si="34"/>
        <v>405.01246014093635</v>
      </c>
      <c r="I254" s="29">
        <f t="shared" si="30"/>
        <v>119797.40314123072</v>
      </c>
      <c r="J254" s="29">
        <f>SUM($H$18:$H254)</f>
        <v>220186.72774352317</v>
      </c>
    </row>
    <row r="255" spans="1:10" x14ac:dyDescent="0.25">
      <c r="A255" s="23">
        <f t="shared" si="31"/>
        <v>238</v>
      </c>
      <c r="B255" s="24">
        <f t="shared" si="27"/>
        <v>47857</v>
      </c>
      <c r="C255" s="29">
        <f t="shared" si="32"/>
        <v>119797.40314123072</v>
      </c>
      <c r="D255" s="29">
        <f t="shared" si="35"/>
        <v>2111.3473611911095</v>
      </c>
      <c r="E255" s="30">
        <f t="shared" si="28"/>
        <v>0</v>
      </c>
      <c r="F255" s="29">
        <f t="shared" si="29"/>
        <v>2111.3473611911095</v>
      </c>
      <c r="G255" s="29">
        <f t="shared" si="33"/>
        <v>1712.0226840536736</v>
      </c>
      <c r="H255" s="29">
        <f t="shared" si="34"/>
        <v>399.3246771374358</v>
      </c>
      <c r="I255" s="29">
        <f t="shared" si="30"/>
        <v>118085.38045717705</v>
      </c>
      <c r="J255" s="29">
        <f>SUM($H$18:$H255)</f>
        <v>220586.05242066059</v>
      </c>
    </row>
    <row r="256" spans="1:10" x14ac:dyDescent="0.25">
      <c r="A256" s="23">
        <f t="shared" si="31"/>
        <v>239</v>
      </c>
      <c r="B256" s="24">
        <f t="shared" si="27"/>
        <v>47888</v>
      </c>
      <c r="C256" s="29">
        <f t="shared" si="32"/>
        <v>118085.38045717705</v>
      </c>
      <c r="D256" s="29">
        <f t="shared" si="35"/>
        <v>2111.3473611911095</v>
      </c>
      <c r="E256" s="30">
        <f t="shared" si="28"/>
        <v>0</v>
      </c>
      <c r="F256" s="29">
        <f t="shared" si="29"/>
        <v>2111.3473611911095</v>
      </c>
      <c r="G256" s="29">
        <f t="shared" si="33"/>
        <v>1717.7294263338526</v>
      </c>
      <c r="H256" s="29">
        <f t="shared" si="34"/>
        <v>393.61793485725684</v>
      </c>
      <c r="I256" s="29">
        <f t="shared" si="30"/>
        <v>116367.65103084319</v>
      </c>
      <c r="J256" s="29">
        <f>SUM($H$18:$H256)</f>
        <v>220979.67035551785</v>
      </c>
    </row>
    <row r="257" spans="1:10" x14ac:dyDescent="0.25">
      <c r="A257" s="23">
        <f t="shared" si="31"/>
        <v>240</v>
      </c>
      <c r="B257" s="24">
        <f t="shared" si="27"/>
        <v>47916</v>
      </c>
      <c r="C257" s="29">
        <f t="shared" si="32"/>
        <v>116367.65103084319</v>
      </c>
      <c r="D257" s="29">
        <f t="shared" si="35"/>
        <v>2111.3473611911095</v>
      </c>
      <c r="E257" s="30">
        <f t="shared" si="28"/>
        <v>0</v>
      </c>
      <c r="F257" s="29">
        <f t="shared" si="29"/>
        <v>2111.3473611911095</v>
      </c>
      <c r="G257" s="29">
        <f t="shared" si="33"/>
        <v>1723.4551910882988</v>
      </c>
      <c r="H257" s="29">
        <f t="shared" si="34"/>
        <v>387.89217010281067</v>
      </c>
      <c r="I257" s="29">
        <f t="shared" si="30"/>
        <v>114644.19583975489</v>
      </c>
      <c r="J257" s="29">
        <f>SUM($H$18:$H257)</f>
        <v>221367.56252562065</v>
      </c>
    </row>
    <row r="258" spans="1:10" x14ac:dyDescent="0.25">
      <c r="A258" s="23">
        <f t="shared" si="31"/>
        <v>241</v>
      </c>
      <c r="B258" s="24">
        <f t="shared" si="27"/>
        <v>47947</v>
      </c>
      <c r="C258" s="29">
        <f t="shared" si="32"/>
        <v>114644.19583975489</v>
      </c>
      <c r="D258" s="29">
        <f t="shared" si="35"/>
        <v>2111.3473611911095</v>
      </c>
      <c r="E258" s="30">
        <f t="shared" si="28"/>
        <v>0</v>
      </c>
      <c r="F258" s="29">
        <f t="shared" si="29"/>
        <v>2111.3473611911095</v>
      </c>
      <c r="G258" s="29">
        <f t="shared" si="33"/>
        <v>1729.2000417252598</v>
      </c>
      <c r="H258" s="29">
        <f t="shared" si="34"/>
        <v>382.14731946584965</v>
      </c>
      <c r="I258" s="29">
        <f t="shared" si="30"/>
        <v>112914.99579802963</v>
      </c>
      <c r="J258" s="29">
        <f>SUM($H$18:$H258)</f>
        <v>221749.7098450865</v>
      </c>
    </row>
    <row r="259" spans="1:10" x14ac:dyDescent="0.25">
      <c r="A259" s="23">
        <f t="shared" si="31"/>
        <v>242</v>
      </c>
      <c r="B259" s="24">
        <f t="shared" si="27"/>
        <v>47977</v>
      </c>
      <c r="C259" s="29">
        <f t="shared" si="32"/>
        <v>112914.99579802963</v>
      </c>
      <c r="D259" s="29">
        <f t="shared" si="35"/>
        <v>2111.3473611911095</v>
      </c>
      <c r="E259" s="30">
        <f t="shared" si="28"/>
        <v>0</v>
      </c>
      <c r="F259" s="29">
        <f t="shared" si="29"/>
        <v>2111.3473611911095</v>
      </c>
      <c r="G259" s="29">
        <f t="shared" si="33"/>
        <v>1734.9640418643439</v>
      </c>
      <c r="H259" s="29">
        <f t="shared" si="34"/>
        <v>376.3833193267655</v>
      </c>
      <c r="I259" s="29">
        <f t="shared" si="30"/>
        <v>111180.03175616529</v>
      </c>
      <c r="J259" s="29">
        <f>SUM($H$18:$H259)</f>
        <v>222126.09316441327</v>
      </c>
    </row>
    <row r="260" spans="1:10" x14ac:dyDescent="0.25">
      <c r="A260" s="23">
        <f t="shared" si="31"/>
        <v>243</v>
      </c>
      <c r="B260" s="24">
        <f t="shared" si="27"/>
        <v>48008</v>
      </c>
      <c r="C260" s="29">
        <f t="shared" si="32"/>
        <v>111180.03175616529</v>
      </c>
      <c r="D260" s="29">
        <f t="shared" si="35"/>
        <v>2111.3473611911095</v>
      </c>
      <c r="E260" s="30">
        <f t="shared" si="28"/>
        <v>0</v>
      </c>
      <c r="F260" s="29">
        <f t="shared" si="29"/>
        <v>2111.3473611911095</v>
      </c>
      <c r="G260" s="29">
        <f t="shared" si="33"/>
        <v>1740.7472553372252</v>
      </c>
      <c r="H260" s="29">
        <f t="shared" si="34"/>
        <v>370.60010585388432</v>
      </c>
      <c r="I260" s="29">
        <f t="shared" si="30"/>
        <v>109439.28450082807</v>
      </c>
      <c r="J260" s="29">
        <f>SUM($H$18:$H260)</f>
        <v>222496.69327026716</v>
      </c>
    </row>
    <row r="261" spans="1:10" x14ac:dyDescent="0.25">
      <c r="A261" s="23">
        <f t="shared" si="31"/>
        <v>244</v>
      </c>
      <c r="B261" s="24">
        <f t="shared" si="27"/>
        <v>48038</v>
      </c>
      <c r="C261" s="29">
        <f t="shared" si="32"/>
        <v>109439.28450082807</v>
      </c>
      <c r="D261" s="29">
        <f t="shared" si="35"/>
        <v>2111.3473611911095</v>
      </c>
      <c r="E261" s="30">
        <f t="shared" si="28"/>
        <v>0</v>
      </c>
      <c r="F261" s="29">
        <f t="shared" si="29"/>
        <v>2111.3473611911095</v>
      </c>
      <c r="G261" s="29">
        <f t="shared" si="33"/>
        <v>1746.5497461883492</v>
      </c>
      <c r="H261" s="29">
        <f t="shared" si="34"/>
        <v>364.79761500276027</v>
      </c>
      <c r="I261" s="29">
        <f t="shared" si="30"/>
        <v>107692.73475463972</v>
      </c>
      <c r="J261" s="29">
        <f>SUM($H$18:$H261)</f>
        <v>222861.49088526992</v>
      </c>
    </row>
    <row r="262" spans="1:10" x14ac:dyDescent="0.25">
      <c r="A262" s="23">
        <f t="shared" si="31"/>
        <v>245</v>
      </c>
      <c r="B262" s="24">
        <f t="shared" si="27"/>
        <v>48069</v>
      </c>
      <c r="C262" s="29">
        <f t="shared" si="32"/>
        <v>107692.73475463972</v>
      </c>
      <c r="D262" s="29">
        <f t="shared" si="35"/>
        <v>2111.3473611911095</v>
      </c>
      <c r="E262" s="30">
        <f t="shared" si="28"/>
        <v>0</v>
      </c>
      <c r="F262" s="29">
        <f t="shared" si="29"/>
        <v>2111.3473611911095</v>
      </c>
      <c r="G262" s="29">
        <f t="shared" si="33"/>
        <v>1752.3715786756438</v>
      </c>
      <c r="H262" s="29">
        <f t="shared" si="34"/>
        <v>358.97578251546571</v>
      </c>
      <c r="I262" s="29">
        <f t="shared" si="30"/>
        <v>105940.36317596407</v>
      </c>
      <c r="J262" s="29">
        <f>SUM($H$18:$H262)</f>
        <v>223220.46666778537</v>
      </c>
    </row>
    <row r="263" spans="1:10" x14ac:dyDescent="0.25">
      <c r="A263" s="23">
        <f t="shared" si="31"/>
        <v>246</v>
      </c>
      <c r="B263" s="24">
        <f t="shared" si="27"/>
        <v>48100</v>
      </c>
      <c r="C263" s="29">
        <f t="shared" si="32"/>
        <v>105940.36317596407</v>
      </c>
      <c r="D263" s="29">
        <f t="shared" si="35"/>
        <v>2111.3473611911095</v>
      </c>
      <c r="E263" s="30">
        <f t="shared" si="28"/>
        <v>0</v>
      </c>
      <c r="F263" s="29">
        <f t="shared" si="29"/>
        <v>2111.3473611911095</v>
      </c>
      <c r="G263" s="29">
        <f t="shared" si="33"/>
        <v>1758.2128172712291</v>
      </c>
      <c r="H263" s="29">
        <f t="shared" si="34"/>
        <v>353.13454391988029</v>
      </c>
      <c r="I263" s="29">
        <f t="shared" si="30"/>
        <v>104182.15035869284</v>
      </c>
      <c r="J263" s="29">
        <f>SUM($H$18:$H263)</f>
        <v>223573.60121170525</v>
      </c>
    </row>
    <row r="264" spans="1:10" x14ac:dyDescent="0.25">
      <c r="A264" s="23">
        <f t="shared" si="31"/>
        <v>247</v>
      </c>
      <c r="B264" s="24">
        <f t="shared" si="27"/>
        <v>48130</v>
      </c>
      <c r="C264" s="29">
        <f t="shared" si="32"/>
        <v>104182.15035869284</v>
      </c>
      <c r="D264" s="29">
        <f t="shared" si="35"/>
        <v>2111.3473611911095</v>
      </c>
      <c r="E264" s="30">
        <f t="shared" si="28"/>
        <v>0</v>
      </c>
      <c r="F264" s="29">
        <f t="shared" si="29"/>
        <v>2111.3473611911095</v>
      </c>
      <c r="G264" s="29">
        <f t="shared" si="33"/>
        <v>1764.0735266621334</v>
      </c>
      <c r="H264" s="29">
        <f t="shared" si="34"/>
        <v>347.27383452897612</v>
      </c>
      <c r="I264" s="29">
        <f t="shared" si="30"/>
        <v>102418.07683203071</v>
      </c>
      <c r="J264" s="29">
        <f>SUM($H$18:$H264)</f>
        <v>223920.87504623423</v>
      </c>
    </row>
    <row r="265" spans="1:10" x14ac:dyDescent="0.25">
      <c r="A265" s="23">
        <f t="shared" si="31"/>
        <v>248</v>
      </c>
      <c r="B265" s="24">
        <f t="shared" si="27"/>
        <v>48161</v>
      </c>
      <c r="C265" s="29">
        <f t="shared" si="32"/>
        <v>102418.07683203071</v>
      </c>
      <c r="D265" s="29">
        <f t="shared" si="35"/>
        <v>2111.3473611911095</v>
      </c>
      <c r="E265" s="30">
        <f t="shared" si="28"/>
        <v>0</v>
      </c>
      <c r="F265" s="29">
        <f t="shared" si="29"/>
        <v>2111.3473611911095</v>
      </c>
      <c r="G265" s="29">
        <f t="shared" si="33"/>
        <v>1769.953771751007</v>
      </c>
      <c r="H265" s="29">
        <f t="shared" si="34"/>
        <v>341.3935894401024</v>
      </c>
      <c r="I265" s="29">
        <f t="shared" si="30"/>
        <v>100648.1230602797</v>
      </c>
      <c r="J265" s="29">
        <f>SUM($H$18:$H265)</f>
        <v>224262.26863567432</v>
      </c>
    </row>
    <row r="266" spans="1:10" x14ac:dyDescent="0.25">
      <c r="A266" s="23">
        <f t="shared" si="31"/>
        <v>249</v>
      </c>
      <c r="B266" s="24">
        <f t="shared" si="27"/>
        <v>48191</v>
      </c>
      <c r="C266" s="29">
        <f t="shared" si="32"/>
        <v>100648.1230602797</v>
      </c>
      <c r="D266" s="29">
        <f t="shared" si="35"/>
        <v>2111.3473611911095</v>
      </c>
      <c r="E266" s="30">
        <f t="shared" si="28"/>
        <v>0</v>
      </c>
      <c r="F266" s="29">
        <f t="shared" si="29"/>
        <v>2111.3473611911095</v>
      </c>
      <c r="G266" s="29">
        <f t="shared" si="33"/>
        <v>1775.8536176568439</v>
      </c>
      <c r="H266" s="29">
        <f t="shared" si="34"/>
        <v>335.49374353426566</v>
      </c>
      <c r="I266" s="29">
        <f t="shared" si="30"/>
        <v>98872.269442622855</v>
      </c>
      <c r="J266" s="29">
        <f>SUM($H$18:$H266)</f>
        <v>224597.76237920858</v>
      </c>
    </row>
    <row r="267" spans="1:10" x14ac:dyDescent="0.25">
      <c r="A267" s="23">
        <f t="shared" si="31"/>
        <v>250</v>
      </c>
      <c r="B267" s="24">
        <f t="shared" si="27"/>
        <v>48222</v>
      </c>
      <c r="C267" s="29">
        <f t="shared" si="32"/>
        <v>98872.269442622855</v>
      </c>
      <c r="D267" s="29">
        <f t="shared" si="35"/>
        <v>2111.3473611911095</v>
      </c>
      <c r="E267" s="30">
        <f t="shared" si="28"/>
        <v>0</v>
      </c>
      <c r="F267" s="29">
        <f t="shared" si="29"/>
        <v>2111.3473611911095</v>
      </c>
      <c r="G267" s="29">
        <f t="shared" si="33"/>
        <v>1781.7731297157</v>
      </c>
      <c r="H267" s="29">
        <f t="shared" si="34"/>
        <v>329.57423147540953</v>
      </c>
      <c r="I267" s="29">
        <f t="shared" si="30"/>
        <v>97090.496312907155</v>
      </c>
      <c r="J267" s="29">
        <f>SUM($H$18:$H267)</f>
        <v>224927.336610684</v>
      </c>
    </row>
    <row r="268" spans="1:10" x14ac:dyDescent="0.25">
      <c r="A268" s="23">
        <f t="shared" si="31"/>
        <v>251</v>
      </c>
      <c r="B268" s="24">
        <f t="shared" si="27"/>
        <v>48253</v>
      </c>
      <c r="C268" s="29">
        <f t="shared" si="32"/>
        <v>97090.496312907155</v>
      </c>
      <c r="D268" s="29">
        <f t="shared" si="35"/>
        <v>2111.3473611911095</v>
      </c>
      <c r="E268" s="30">
        <f t="shared" si="28"/>
        <v>0</v>
      </c>
      <c r="F268" s="29">
        <f t="shared" si="29"/>
        <v>2111.3473611911095</v>
      </c>
      <c r="G268" s="29">
        <f t="shared" si="33"/>
        <v>1787.712373481419</v>
      </c>
      <c r="H268" s="29">
        <f t="shared" si="34"/>
        <v>323.63498770969051</v>
      </c>
      <c r="I268" s="29">
        <f t="shared" si="30"/>
        <v>95302.783939425732</v>
      </c>
      <c r="J268" s="29">
        <f>SUM($H$18:$H268)</f>
        <v>225250.97159839369</v>
      </c>
    </row>
    <row r="269" spans="1:10" x14ac:dyDescent="0.25">
      <c r="A269" s="23">
        <f t="shared" si="31"/>
        <v>252</v>
      </c>
      <c r="B269" s="24">
        <f t="shared" si="27"/>
        <v>48282</v>
      </c>
      <c r="C269" s="29">
        <f t="shared" si="32"/>
        <v>95302.783939425732</v>
      </c>
      <c r="D269" s="29">
        <f t="shared" si="35"/>
        <v>2111.3473611911095</v>
      </c>
      <c r="E269" s="30">
        <f t="shared" si="28"/>
        <v>0</v>
      </c>
      <c r="F269" s="29">
        <f t="shared" si="29"/>
        <v>2111.3473611911095</v>
      </c>
      <c r="G269" s="29">
        <f t="shared" si="33"/>
        <v>1793.6714147263569</v>
      </c>
      <c r="H269" s="29">
        <f t="shared" si="34"/>
        <v>317.67594646475243</v>
      </c>
      <c r="I269" s="29">
        <f t="shared" si="30"/>
        <v>93509.112524699376</v>
      </c>
      <c r="J269" s="29">
        <f>SUM($H$18:$H269)</f>
        <v>225568.64754485845</v>
      </c>
    </row>
    <row r="270" spans="1:10" x14ac:dyDescent="0.25">
      <c r="A270" s="23">
        <f t="shared" si="31"/>
        <v>253</v>
      </c>
      <c r="B270" s="24">
        <f t="shared" si="27"/>
        <v>48313</v>
      </c>
      <c r="C270" s="29">
        <f t="shared" si="32"/>
        <v>93509.112524699376</v>
      </c>
      <c r="D270" s="29">
        <f t="shared" si="35"/>
        <v>2111.3473611911095</v>
      </c>
      <c r="E270" s="30">
        <f t="shared" si="28"/>
        <v>0</v>
      </c>
      <c r="F270" s="29">
        <f t="shared" si="29"/>
        <v>2111.3473611911095</v>
      </c>
      <c r="G270" s="29">
        <f t="shared" si="33"/>
        <v>1799.6503194421116</v>
      </c>
      <c r="H270" s="29">
        <f t="shared" si="34"/>
        <v>311.69704174899795</v>
      </c>
      <c r="I270" s="29">
        <f t="shared" si="30"/>
        <v>91709.462205257267</v>
      </c>
      <c r="J270" s="29">
        <f>SUM($H$18:$H270)</f>
        <v>225880.34458660745</v>
      </c>
    </row>
    <row r="271" spans="1:10" x14ac:dyDescent="0.25">
      <c r="A271" s="23">
        <f t="shared" si="31"/>
        <v>254</v>
      </c>
      <c r="B271" s="24">
        <f t="shared" si="27"/>
        <v>48343</v>
      </c>
      <c r="C271" s="29">
        <f t="shared" si="32"/>
        <v>91709.462205257267</v>
      </c>
      <c r="D271" s="29">
        <f t="shared" si="35"/>
        <v>2111.3473611911095</v>
      </c>
      <c r="E271" s="30">
        <f t="shared" si="28"/>
        <v>0</v>
      </c>
      <c r="F271" s="29">
        <f t="shared" si="29"/>
        <v>2111.3473611911095</v>
      </c>
      <c r="G271" s="29">
        <f t="shared" si="33"/>
        <v>1805.649153840252</v>
      </c>
      <c r="H271" s="29">
        <f t="shared" si="34"/>
        <v>305.69820735085756</v>
      </c>
      <c r="I271" s="29">
        <f t="shared" si="30"/>
        <v>89903.813051417019</v>
      </c>
      <c r="J271" s="29">
        <f>SUM($H$18:$H271)</f>
        <v>226186.0427939583</v>
      </c>
    </row>
    <row r="272" spans="1:10" x14ac:dyDescent="0.25">
      <c r="A272" s="23">
        <f t="shared" si="31"/>
        <v>255</v>
      </c>
      <c r="B272" s="24">
        <f t="shared" si="27"/>
        <v>48374</v>
      </c>
      <c r="C272" s="29">
        <f t="shared" si="32"/>
        <v>89903.813051417019</v>
      </c>
      <c r="D272" s="29">
        <f t="shared" si="35"/>
        <v>2111.3473611911095</v>
      </c>
      <c r="E272" s="30">
        <f t="shared" si="28"/>
        <v>0</v>
      </c>
      <c r="F272" s="29">
        <f t="shared" si="29"/>
        <v>2111.3473611911095</v>
      </c>
      <c r="G272" s="29">
        <f t="shared" si="33"/>
        <v>1811.6679843530528</v>
      </c>
      <c r="H272" s="29">
        <f t="shared" si="34"/>
        <v>299.67937683805673</v>
      </c>
      <c r="I272" s="29">
        <f t="shared" si="30"/>
        <v>88092.145067063961</v>
      </c>
      <c r="J272" s="29">
        <f>SUM($H$18:$H272)</f>
        <v>226485.72217079636</v>
      </c>
    </row>
    <row r="273" spans="1:10" x14ac:dyDescent="0.25">
      <c r="A273" s="23">
        <f t="shared" si="31"/>
        <v>256</v>
      </c>
      <c r="B273" s="24">
        <f t="shared" si="27"/>
        <v>48404</v>
      </c>
      <c r="C273" s="29">
        <f t="shared" si="32"/>
        <v>88092.145067063961</v>
      </c>
      <c r="D273" s="29">
        <f t="shared" si="35"/>
        <v>2111.3473611911095</v>
      </c>
      <c r="E273" s="30">
        <f t="shared" si="28"/>
        <v>0</v>
      </c>
      <c r="F273" s="29">
        <f t="shared" si="29"/>
        <v>2111.3473611911095</v>
      </c>
      <c r="G273" s="29">
        <f t="shared" si="33"/>
        <v>1817.7068776342296</v>
      </c>
      <c r="H273" s="29">
        <f t="shared" si="34"/>
        <v>293.64048355687987</v>
      </c>
      <c r="I273" s="29">
        <f t="shared" si="30"/>
        <v>86274.438189429726</v>
      </c>
      <c r="J273" s="29">
        <f>SUM($H$18:$H273)</f>
        <v>226779.36265435323</v>
      </c>
    </row>
    <row r="274" spans="1:10" x14ac:dyDescent="0.25">
      <c r="A274" s="23">
        <f t="shared" si="31"/>
        <v>257</v>
      </c>
      <c r="B274" s="24">
        <f t="shared" ref="B274:B337" si="36">IF(Pay_Num&lt;&gt;"",DATE(YEAR(Loan_Start),MONTH(Loan_Start)+(Pay_Num)*12/Num_Pmt_Per_Year,DAY(Loan_Start)),"")</f>
        <v>48435</v>
      </c>
      <c r="C274" s="29">
        <f t="shared" si="32"/>
        <v>86274.438189429726</v>
      </c>
      <c r="D274" s="29">
        <f t="shared" si="35"/>
        <v>2111.3473611911095</v>
      </c>
      <c r="E274" s="3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29">
        <f t="shared" ref="F274:F337" si="38">IF(AND(Pay_Num&lt;&gt;"",Sched_Pay+Extra_Pay&lt;Beg_Bal),Sched_Pay+Extra_Pay,IF(Pay_Num&lt;&gt;"",Beg_Bal,""))</f>
        <v>2111.3473611911095</v>
      </c>
      <c r="G274" s="29">
        <f t="shared" si="33"/>
        <v>1823.765900559677</v>
      </c>
      <c r="H274" s="29">
        <f t="shared" si="34"/>
        <v>287.58146063143244</v>
      </c>
      <c r="I274" s="29">
        <f t="shared" ref="I274:I337" si="39">IF(AND(Pay_Num&lt;&gt;"",Sched_Pay+Extra_Pay&lt;Beg_Bal),Beg_Bal-Princ,IF(Pay_Num&lt;&gt;"",0,""))</f>
        <v>84450.672288870046</v>
      </c>
      <c r="J274" s="29">
        <f>SUM($H$18:$H274)</f>
        <v>227066.94411498465</v>
      </c>
    </row>
    <row r="275" spans="1:10" x14ac:dyDescent="0.25">
      <c r="A275" s="23">
        <f t="shared" ref="A275:A338" si="40">IF(Values_Entered,A274+1,"")</f>
        <v>258</v>
      </c>
      <c r="B275" s="24">
        <f t="shared" si="36"/>
        <v>48466</v>
      </c>
      <c r="C275" s="29">
        <f t="shared" ref="C275:C338" si="41">IF(Pay_Num&lt;&gt;"",I274,"")</f>
        <v>84450.672288870046</v>
      </c>
      <c r="D275" s="29">
        <f t="shared" si="35"/>
        <v>2111.3473611911095</v>
      </c>
      <c r="E275" s="30">
        <f t="shared" si="37"/>
        <v>0</v>
      </c>
      <c r="F275" s="29">
        <f t="shared" si="38"/>
        <v>2111.3473611911095</v>
      </c>
      <c r="G275" s="29">
        <f t="shared" ref="G275:G338" si="42">IF(Pay_Num&lt;&gt;"",Total_Pay-Int,"")</f>
        <v>1829.8451202282095</v>
      </c>
      <c r="H275" s="29">
        <f t="shared" ref="H275:H338" si="43">IF(Pay_Num&lt;&gt;"",Beg_Bal*Interest_Rate/Num_Pmt_Per_Year,"")</f>
        <v>281.50224096290015</v>
      </c>
      <c r="I275" s="29">
        <f t="shared" si="39"/>
        <v>82620.82716864183</v>
      </c>
      <c r="J275" s="29">
        <f>SUM($H$18:$H275)</f>
        <v>227348.44635594756</v>
      </c>
    </row>
    <row r="276" spans="1:10" x14ac:dyDescent="0.25">
      <c r="A276" s="23">
        <f t="shared" si="40"/>
        <v>259</v>
      </c>
      <c r="B276" s="24">
        <f t="shared" si="36"/>
        <v>48496</v>
      </c>
      <c r="C276" s="29">
        <f t="shared" si="41"/>
        <v>82620.82716864183</v>
      </c>
      <c r="D276" s="29">
        <f t="shared" ref="D276:D339" si="44">IF(Pay_Num&lt;&gt;"",Scheduled_Monthly_Payment,"")</f>
        <v>2111.3473611911095</v>
      </c>
      <c r="E276" s="30">
        <f t="shared" si="37"/>
        <v>0</v>
      </c>
      <c r="F276" s="29">
        <f t="shared" si="38"/>
        <v>2111.3473611911095</v>
      </c>
      <c r="G276" s="29">
        <f t="shared" si="42"/>
        <v>1835.9446039623033</v>
      </c>
      <c r="H276" s="29">
        <f t="shared" si="43"/>
        <v>275.40275722880614</v>
      </c>
      <c r="I276" s="29">
        <f t="shared" si="39"/>
        <v>80784.88256467953</v>
      </c>
      <c r="J276" s="29">
        <f>SUM($H$18:$H276)</f>
        <v>227623.84911317637</v>
      </c>
    </row>
    <row r="277" spans="1:10" x14ac:dyDescent="0.25">
      <c r="A277" s="23">
        <f t="shared" si="40"/>
        <v>260</v>
      </c>
      <c r="B277" s="24">
        <f t="shared" si="36"/>
        <v>48527</v>
      </c>
      <c r="C277" s="29">
        <f t="shared" si="41"/>
        <v>80784.88256467953</v>
      </c>
      <c r="D277" s="29">
        <f t="shared" si="44"/>
        <v>2111.3473611911095</v>
      </c>
      <c r="E277" s="30">
        <f t="shared" si="37"/>
        <v>0</v>
      </c>
      <c r="F277" s="29">
        <f t="shared" si="38"/>
        <v>2111.3473611911095</v>
      </c>
      <c r="G277" s="29">
        <f t="shared" si="42"/>
        <v>1842.0644193088444</v>
      </c>
      <c r="H277" s="29">
        <f t="shared" si="43"/>
        <v>269.28294188226511</v>
      </c>
      <c r="I277" s="29">
        <f t="shared" si="39"/>
        <v>78942.818145370693</v>
      </c>
      <c r="J277" s="29">
        <f>SUM($H$18:$H277)</f>
        <v>227893.13205505864</v>
      </c>
    </row>
    <row r="278" spans="1:10" x14ac:dyDescent="0.25">
      <c r="A278" s="23">
        <f t="shared" si="40"/>
        <v>261</v>
      </c>
      <c r="B278" s="24">
        <f t="shared" si="36"/>
        <v>48557</v>
      </c>
      <c r="C278" s="29">
        <f t="shared" si="41"/>
        <v>78942.818145370693</v>
      </c>
      <c r="D278" s="29">
        <f t="shared" si="44"/>
        <v>2111.3473611911095</v>
      </c>
      <c r="E278" s="30">
        <f t="shared" si="37"/>
        <v>0</v>
      </c>
      <c r="F278" s="29">
        <f t="shared" si="38"/>
        <v>2111.3473611911095</v>
      </c>
      <c r="G278" s="29">
        <f t="shared" si="42"/>
        <v>1848.2046340398738</v>
      </c>
      <c r="H278" s="29">
        <f t="shared" si="43"/>
        <v>263.14272715123565</v>
      </c>
      <c r="I278" s="29">
        <f t="shared" si="39"/>
        <v>77094.613511330826</v>
      </c>
      <c r="J278" s="29">
        <f>SUM($H$18:$H278)</f>
        <v>228156.27478220986</v>
      </c>
    </row>
    <row r="279" spans="1:10" x14ac:dyDescent="0.25">
      <c r="A279" s="23">
        <f t="shared" si="40"/>
        <v>262</v>
      </c>
      <c r="B279" s="24">
        <f t="shared" si="36"/>
        <v>48588</v>
      </c>
      <c r="C279" s="29">
        <f t="shared" si="41"/>
        <v>77094.613511330826</v>
      </c>
      <c r="D279" s="29">
        <f t="shared" si="44"/>
        <v>2111.3473611911095</v>
      </c>
      <c r="E279" s="30">
        <f t="shared" si="37"/>
        <v>0</v>
      </c>
      <c r="F279" s="29">
        <f t="shared" si="38"/>
        <v>2111.3473611911095</v>
      </c>
      <c r="G279" s="29">
        <f t="shared" si="42"/>
        <v>1854.36531615334</v>
      </c>
      <c r="H279" s="29">
        <f t="shared" si="43"/>
        <v>256.98204503776941</v>
      </c>
      <c r="I279" s="29">
        <f t="shared" si="39"/>
        <v>75240.248195177483</v>
      </c>
      <c r="J279" s="29">
        <f>SUM($H$18:$H279)</f>
        <v>228413.25682724762</v>
      </c>
    </row>
    <row r="280" spans="1:10" x14ac:dyDescent="0.25">
      <c r="A280" s="23">
        <f t="shared" si="40"/>
        <v>263</v>
      </c>
      <c r="B280" s="24">
        <f t="shared" si="36"/>
        <v>48619</v>
      </c>
      <c r="C280" s="29">
        <f t="shared" si="41"/>
        <v>75240.248195177483</v>
      </c>
      <c r="D280" s="29">
        <f t="shared" si="44"/>
        <v>2111.3473611911095</v>
      </c>
      <c r="E280" s="30">
        <f t="shared" si="37"/>
        <v>0</v>
      </c>
      <c r="F280" s="29">
        <f t="shared" si="38"/>
        <v>2111.3473611911095</v>
      </c>
      <c r="G280" s="29">
        <f t="shared" si="42"/>
        <v>1860.5465338738513</v>
      </c>
      <c r="H280" s="29">
        <f t="shared" si="43"/>
        <v>250.80082731725827</v>
      </c>
      <c r="I280" s="29">
        <f t="shared" si="39"/>
        <v>73379.701661303625</v>
      </c>
      <c r="J280" s="29">
        <f>SUM($H$18:$H280)</f>
        <v>228664.05765456488</v>
      </c>
    </row>
    <row r="281" spans="1:10" x14ac:dyDescent="0.25">
      <c r="A281" s="23">
        <f t="shared" si="40"/>
        <v>264</v>
      </c>
      <c r="B281" s="24">
        <f t="shared" si="36"/>
        <v>48647</v>
      </c>
      <c r="C281" s="29">
        <f t="shared" si="41"/>
        <v>73379.701661303625</v>
      </c>
      <c r="D281" s="29">
        <f t="shared" si="44"/>
        <v>2111.3473611911095</v>
      </c>
      <c r="E281" s="30">
        <f t="shared" si="37"/>
        <v>0</v>
      </c>
      <c r="F281" s="29">
        <f t="shared" si="38"/>
        <v>2111.3473611911095</v>
      </c>
      <c r="G281" s="29">
        <f t="shared" si="42"/>
        <v>1866.7483556534307</v>
      </c>
      <c r="H281" s="29">
        <f t="shared" si="43"/>
        <v>244.59900553767875</v>
      </c>
      <c r="I281" s="29">
        <f t="shared" si="39"/>
        <v>71512.953305650197</v>
      </c>
      <c r="J281" s="29">
        <f>SUM($H$18:$H281)</f>
        <v>228908.65666010257</v>
      </c>
    </row>
    <row r="282" spans="1:10" x14ac:dyDescent="0.25">
      <c r="A282" s="23">
        <f t="shared" si="40"/>
        <v>265</v>
      </c>
      <c r="B282" s="24">
        <f t="shared" si="36"/>
        <v>48678</v>
      </c>
      <c r="C282" s="29">
        <f t="shared" si="41"/>
        <v>71512.953305650197</v>
      </c>
      <c r="D282" s="29">
        <f t="shared" si="44"/>
        <v>2111.3473611911095</v>
      </c>
      <c r="E282" s="30">
        <f t="shared" si="37"/>
        <v>0</v>
      </c>
      <c r="F282" s="29">
        <f t="shared" si="38"/>
        <v>2111.3473611911095</v>
      </c>
      <c r="G282" s="29">
        <f t="shared" si="42"/>
        <v>1872.9708501722755</v>
      </c>
      <c r="H282" s="29">
        <f t="shared" si="43"/>
        <v>238.37651101883398</v>
      </c>
      <c r="I282" s="29">
        <f t="shared" si="39"/>
        <v>69639.982455477919</v>
      </c>
      <c r="J282" s="29">
        <f>SUM($H$18:$H282)</f>
        <v>229147.03317112141</v>
      </c>
    </row>
    <row r="283" spans="1:10" x14ac:dyDescent="0.25">
      <c r="A283" s="23">
        <f t="shared" si="40"/>
        <v>266</v>
      </c>
      <c r="B283" s="24">
        <f t="shared" si="36"/>
        <v>48708</v>
      </c>
      <c r="C283" s="29">
        <f t="shared" si="41"/>
        <v>69639.982455477919</v>
      </c>
      <c r="D283" s="29">
        <f t="shared" si="44"/>
        <v>2111.3473611911095</v>
      </c>
      <c r="E283" s="30">
        <f t="shared" si="37"/>
        <v>0</v>
      </c>
      <c r="F283" s="29">
        <f t="shared" si="38"/>
        <v>2111.3473611911095</v>
      </c>
      <c r="G283" s="29">
        <f t="shared" si="42"/>
        <v>1879.2140863395164</v>
      </c>
      <c r="H283" s="29">
        <f t="shared" si="43"/>
        <v>232.13327485159309</v>
      </c>
      <c r="I283" s="29">
        <f t="shared" si="39"/>
        <v>67760.768369138401</v>
      </c>
      <c r="J283" s="29">
        <f>SUM($H$18:$H283)</f>
        <v>229379.16644597301</v>
      </c>
    </row>
    <row r="284" spans="1:10" x14ac:dyDescent="0.25">
      <c r="A284" s="23">
        <f t="shared" si="40"/>
        <v>267</v>
      </c>
      <c r="B284" s="24">
        <f t="shared" si="36"/>
        <v>48739</v>
      </c>
      <c r="C284" s="29">
        <f t="shared" si="41"/>
        <v>67760.768369138401</v>
      </c>
      <c r="D284" s="29">
        <f t="shared" si="44"/>
        <v>2111.3473611911095</v>
      </c>
      <c r="E284" s="30">
        <f t="shared" si="37"/>
        <v>0</v>
      </c>
      <c r="F284" s="29">
        <f t="shared" si="38"/>
        <v>2111.3473611911095</v>
      </c>
      <c r="G284" s="29">
        <f t="shared" si="42"/>
        <v>1885.4781332939815</v>
      </c>
      <c r="H284" s="29">
        <f t="shared" si="43"/>
        <v>225.86922789712801</v>
      </c>
      <c r="I284" s="29">
        <f t="shared" si="39"/>
        <v>65875.290235844426</v>
      </c>
      <c r="J284" s="29">
        <f>SUM($H$18:$H284)</f>
        <v>229605.03567387012</v>
      </c>
    </row>
    <row r="285" spans="1:10" x14ac:dyDescent="0.25">
      <c r="A285" s="23">
        <f t="shared" si="40"/>
        <v>268</v>
      </c>
      <c r="B285" s="24">
        <f t="shared" si="36"/>
        <v>48769</v>
      </c>
      <c r="C285" s="29">
        <f t="shared" si="41"/>
        <v>65875.290235844426</v>
      </c>
      <c r="D285" s="29">
        <f t="shared" si="44"/>
        <v>2111.3473611911095</v>
      </c>
      <c r="E285" s="30">
        <f t="shared" si="37"/>
        <v>0</v>
      </c>
      <c r="F285" s="29">
        <f t="shared" si="38"/>
        <v>2111.3473611911095</v>
      </c>
      <c r="G285" s="29">
        <f t="shared" si="42"/>
        <v>1891.7630604049614</v>
      </c>
      <c r="H285" s="29">
        <f t="shared" si="43"/>
        <v>219.58430078614811</v>
      </c>
      <c r="I285" s="29">
        <f t="shared" si="39"/>
        <v>63983.527175439463</v>
      </c>
      <c r="J285" s="29">
        <f>SUM($H$18:$H285)</f>
        <v>229824.61997465626</v>
      </c>
    </row>
    <row r="286" spans="1:10" x14ac:dyDescent="0.25">
      <c r="A286" s="23">
        <f t="shared" si="40"/>
        <v>269</v>
      </c>
      <c r="B286" s="24">
        <f t="shared" si="36"/>
        <v>48800</v>
      </c>
      <c r="C286" s="29">
        <f t="shared" si="41"/>
        <v>63983.527175439463</v>
      </c>
      <c r="D286" s="29">
        <f t="shared" si="44"/>
        <v>2111.3473611911095</v>
      </c>
      <c r="E286" s="30">
        <f t="shared" si="37"/>
        <v>0</v>
      </c>
      <c r="F286" s="29">
        <f t="shared" si="38"/>
        <v>2111.3473611911095</v>
      </c>
      <c r="G286" s="29">
        <f t="shared" si="42"/>
        <v>1898.068937272978</v>
      </c>
      <c r="H286" s="29">
        <f t="shared" si="43"/>
        <v>213.27842391813155</v>
      </c>
      <c r="I286" s="29">
        <f t="shared" si="39"/>
        <v>62085.458238166488</v>
      </c>
      <c r="J286" s="29">
        <f>SUM($H$18:$H286)</f>
        <v>230037.89839857438</v>
      </c>
    </row>
    <row r="287" spans="1:10" x14ac:dyDescent="0.25">
      <c r="A287" s="23">
        <f t="shared" si="40"/>
        <v>270</v>
      </c>
      <c r="B287" s="24">
        <f t="shared" si="36"/>
        <v>48831</v>
      </c>
      <c r="C287" s="29">
        <f t="shared" si="41"/>
        <v>62085.458238166488</v>
      </c>
      <c r="D287" s="29">
        <f t="shared" si="44"/>
        <v>2111.3473611911095</v>
      </c>
      <c r="E287" s="30">
        <f t="shared" si="37"/>
        <v>0</v>
      </c>
      <c r="F287" s="29">
        <f t="shared" si="38"/>
        <v>2111.3473611911095</v>
      </c>
      <c r="G287" s="29">
        <f t="shared" si="42"/>
        <v>1904.3958337305546</v>
      </c>
      <c r="H287" s="29">
        <f t="shared" si="43"/>
        <v>206.95152746055496</v>
      </c>
      <c r="I287" s="29">
        <f t="shared" si="39"/>
        <v>60181.062404435936</v>
      </c>
      <c r="J287" s="29">
        <f>SUM($H$18:$H287)</f>
        <v>230244.84992603495</v>
      </c>
    </row>
    <row r="288" spans="1:10" x14ac:dyDescent="0.25">
      <c r="A288" s="23">
        <f t="shared" si="40"/>
        <v>271</v>
      </c>
      <c r="B288" s="24">
        <f t="shared" si="36"/>
        <v>48861</v>
      </c>
      <c r="C288" s="29">
        <f t="shared" si="41"/>
        <v>60181.062404435936</v>
      </c>
      <c r="D288" s="29">
        <f t="shared" si="44"/>
        <v>2111.3473611911095</v>
      </c>
      <c r="E288" s="30">
        <f t="shared" si="37"/>
        <v>0</v>
      </c>
      <c r="F288" s="29">
        <f t="shared" si="38"/>
        <v>2111.3473611911095</v>
      </c>
      <c r="G288" s="29">
        <f t="shared" si="42"/>
        <v>1910.7438198429898</v>
      </c>
      <c r="H288" s="29">
        <f t="shared" si="43"/>
        <v>200.60354134811976</v>
      </c>
      <c r="I288" s="29">
        <f t="shared" si="39"/>
        <v>58270.318584592947</v>
      </c>
      <c r="J288" s="29">
        <f>SUM($H$18:$H288)</f>
        <v>230445.45346738308</v>
      </c>
    </row>
    <row r="289" spans="1:10" x14ac:dyDescent="0.25">
      <c r="A289" s="23">
        <f t="shared" si="40"/>
        <v>272</v>
      </c>
      <c r="B289" s="24">
        <f t="shared" si="36"/>
        <v>48892</v>
      </c>
      <c r="C289" s="29">
        <f t="shared" si="41"/>
        <v>58270.318584592947</v>
      </c>
      <c r="D289" s="29">
        <f t="shared" si="44"/>
        <v>2111.3473611911095</v>
      </c>
      <c r="E289" s="30">
        <f t="shared" si="37"/>
        <v>0</v>
      </c>
      <c r="F289" s="29">
        <f t="shared" si="38"/>
        <v>2111.3473611911095</v>
      </c>
      <c r="G289" s="29">
        <f t="shared" si="42"/>
        <v>1917.112965909133</v>
      </c>
      <c r="H289" s="29">
        <f t="shared" si="43"/>
        <v>194.2343952819765</v>
      </c>
      <c r="I289" s="29">
        <f t="shared" si="39"/>
        <v>56353.205618683816</v>
      </c>
      <c r="J289" s="29">
        <f>SUM($H$18:$H289)</f>
        <v>230639.68786266504</v>
      </c>
    </row>
    <row r="290" spans="1:10" x14ac:dyDescent="0.25">
      <c r="A290" s="23">
        <f t="shared" si="40"/>
        <v>273</v>
      </c>
      <c r="B290" s="24">
        <f t="shared" si="36"/>
        <v>48922</v>
      </c>
      <c r="C290" s="29">
        <f t="shared" si="41"/>
        <v>56353.205618683816</v>
      </c>
      <c r="D290" s="29">
        <f t="shared" si="44"/>
        <v>2111.3473611911095</v>
      </c>
      <c r="E290" s="30">
        <f t="shared" si="37"/>
        <v>0</v>
      </c>
      <c r="F290" s="29">
        <f t="shared" si="38"/>
        <v>2111.3473611911095</v>
      </c>
      <c r="G290" s="29">
        <f t="shared" si="42"/>
        <v>1923.5033424621633</v>
      </c>
      <c r="H290" s="29">
        <f t="shared" si="43"/>
        <v>187.84401872894605</v>
      </c>
      <c r="I290" s="29">
        <f t="shared" si="39"/>
        <v>54429.702276221651</v>
      </c>
      <c r="J290" s="29">
        <f>SUM($H$18:$H290)</f>
        <v>230827.53188139398</v>
      </c>
    </row>
    <row r="291" spans="1:10" x14ac:dyDescent="0.25">
      <c r="A291" s="23">
        <f t="shared" si="40"/>
        <v>274</v>
      </c>
      <c r="B291" s="24">
        <f t="shared" si="36"/>
        <v>48953</v>
      </c>
      <c r="C291" s="29">
        <f t="shared" si="41"/>
        <v>54429.702276221651</v>
      </c>
      <c r="D291" s="29">
        <f t="shared" si="44"/>
        <v>2111.3473611911095</v>
      </c>
      <c r="E291" s="30">
        <f t="shared" si="37"/>
        <v>0</v>
      </c>
      <c r="F291" s="29">
        <f t="shared" si="38"/>
        <v>2111.3473611911095</v>
      </c>
      <c r="G291" s="29">
        <f t="shared" si="42"/>
        <v>1929.9150202703706</v>
      </c>
      <c r="H291" s="29">
        <f t="shared" si="43"/>
        <v>181.43234092073885</v>
      </c>
      <c r="I291" s="29">
        <f t="shared" si="39"/>
        <v>52499.787255951283</v>
      </c>
      <c r="J291" s="29">
        <f>SUM($H$18:$H291)</f>
        <v>231008.96422231471</v>
      </c>
    </row>
    <row r="292" spans="1:10" x14ac:dyDescent="0.25">
      <c r="A292" s="23">
        <f t="shared" si="40"/>
        <v>275</v>
      </c>
      <c r="B292" s="24">
        <f t="shared" si="36"/>
        <v>48984</v>
      </c>
      <c r="C292" s="29">
        <f t="shared" si="41"/>
        <v>52499.787255951283</v>
      </c>
      <c r="D292" s="29">
        <f t="shared" si="44"/>
        <v>2111.3473611911095</v>
      </c>
      <c r="E292" s="30">
        <f t="shared" si="37"/>
        <v>0</v>
      </c>
      <c r="F292" s="29">
        <f t="shared" si="38"/>
        <v>2111.3473611911095</v>
      </c>
      <c r="G292" s="29">
        <f t="shared" si="42"/>
        <v>1936.3480703379385</v>
      </c>
      <c r="H292" s="29">
        <f t="shared" si="43"/>
        <v>174.99929085317095</v>
      </c>
      <c r="I292" s="29">
        <f t="shared" si="39"/>
        <v>50563.439185613344</v>
      </c>
      <c r="J292" s="29">
        <f>SUM($H$18:$H292)</f>
        <v>231183.96351316787</v>
      </c>
    </row>
    <row r="293" spans="1:10" x14ac:dyDescent="0.25">
      <c r="A293" s="23">
        <f t="shared" si="40"/>
        <v>276</v>
      </c>
      <c r="B293" s="24">
        <f t="shared" si="36"/>
        <v>49012</v>
      </c>
      <c r="C293" s="29">
        <f t="shared" si="41"/>
        <v>50563.439185613344</v>
      </c>
      <c r="D293" s="29">
        <f t="shared" si="44"/>
        <v>2111.3473611911095</v>
      </c>
      <c r="E293" s="30">
        <f t="shared" si="37"/>
        <v>0</v>
      </c>
      <c r="F293" s="29">
        <f t="shared" si="38"/>
        <v>2111.3473611911095</v>
      </c>
      <c r="G293" s="29">
        <f t="shared" si="42"/>
        <v>1942.8025639057316</v>
      </c>
      <c r="H293" s="29">
        <f t="shared" si="43"/>
        <v>168.54479728537783</v>
      </c>
      <c r="I293" s="29">
        <f t="shared" si="39"/>
        <v>48620.636621707614</v>
      </c>
      <c r="J293" s="29">
        <f>SUM($H$18:$H293)</f>
        <v>231352.50831045324</v>
      </c>
    </row>
    <row r="294" spans="1:10" x14ac:dyDescent="0.25">
      <c r="A294" s="23">
        <f t="shared" si="40"/>
        <v>277</v>
      </c>
      <c r="B294" s="24">
        <f t="shared" si="36"/>
        <v>49043</v>
      </c>
      <c r="C294" s="29">
        <f t="shared" si="41"/>
        <v>48620.636621707614</v>
      </c>
      <c r="D294" s="29">
        <f t="shared" si="44"/>
        <v>2111.3473611911095</v>
      </c>
      <c r="E294" s="30">
        <f t="shared" si="37"/>
        <v>0</v>
      </c>
      <c r="F294" s="29">
        <f t="shared" si="38"/>
        <v>2111.3473611911095</v>
      </c>
      <c r="G294" s="29">
        <f t="shared" si="42"/>
        <v>1949.2785724520841</v>
      </c>
      <c r="H294" s="29">
        <f t="shared" si="43"/>
        <v>162.06878873902539</v>
      </c>
      <c r="I294" s="29">
        <f t="shared" si="39"/>
        <v>46671.358049255527</v>
      </c>
      <c r="J294" s="29">
        <f>SUM($H$18:$H294)</f>
        <v>231514.57709919228</v>
      </c>
    </row>
    <row r="295" spans="1:10" x14ac:dyDescent="0.25">
      <c r="A295" s="23">
        <f t="shared" si="40"/>
        <v>278</v>
      </c>
      <c r="B295" s="24">
        <f t="shared" si="36"/>
        <v>49073</v>
      </c>
      <c r="C295" s="29">
        <f t="shared" si="41"/>
        <v>46671.358049255527</v>
      </c>
      <c r="D295" s="29">
        <f t="shared" si="44"/>
        <v>2111.3473611911095</v>
      </c>
      <c r="E295" s="30">
        <f t="shared" si="37"/>
        <v>0</v>
      </c>
      <c r="F295" s="29">
        <f t="shared" si="38"/>
        <v>2111.3473611911095</v>
      </c>
      <c r="G295" s="29">
        <f t="shared" si="42"/>
        <v>1955.7761676935911</v>
      </c>
      <c r="H295" s="29">
        <f t="shared" si="43"/>
        <v>155.57119349751841</v>
      </c>
      <c r="I295" s="29">
        <f t="shared" si="39"/>
        <v>44715.581881561935</v>
      </c>
      <c r="J295" s="29">
        <f>SUM($H$18:$H295)</f>
        <v>231670.14829268979</v>
      </c>
    </row>
    <row r="296" spans="1:10" x14ac:dyDescent="0.25">
      <c r="A296" s="23">
        <f t="shared" si="40"/>
        <v>279</v>
      </c>
      <c r="B296" s="24">
        <f t="shared" si="36"/>
        <v>49104</v>
      </c>
      <c r="C296" s="29">
        <f t="shared" si="41"/>
        <v>44715.581881561935</v>
      </c>
      <c r="D296" s="29">
        <f t="shared" si="44"/>
        <v>2111.3473611911095</v>
      </c>
      <c r="E296" s="30">
        <f t="shared" si="37"/>
        <v>0</v>
      </c>
      <c r="F296" s="29">
        <f t="shared" si="38"/>
        <v>2111.3473611911095</v>
      </c>
      <c r="G296" s="29">
        <f t="shared" si="42"/>
        <v>1962.2954215859031</v>
      </c>
      <c r="H296" s="29">
        <f t="shared" si="43"/>
        <v>149.05193960520646</v>
      </c>
      <c r="I296" s="29">
        <f t="shared" si="39"/>
        <v>42753.286459976029</v>
      </c>
      <c r="J296" s="29">
        <f>SUM($H$18:$H296)</f>
        <v>231819.200232295</v>
      </c>
    </row>
    <row r="297" spans="1:10" x14ac:dyDescent="0.25">
      <c r="A297" s="23">
        <f t="shared" si="40"/>
        <v>280</v>
      </c>
      <c r="B297" s="24">
        <f t="shared" si="36"/>
        <v>49134</v>
      </c>
      <c r="C297" s="29">
        <f t="shared" si="41"/>
        <v>42753.286459976029</v>
      </c>
      <c r="D297" s="29">
        <f t="shared" si="44"/>
        <v>2111.3473611911095</v>
      </c>
      <c r="E297" s="30">
        <f t="shared" si="37"/>
        <v>0</v>
      </c>
      <c r="F297" s="29">
        <f t="shared" si="38"/>
        <v>2111.3473611911095</v>
      </c>
      <c r="G297" s="29">
        <f t="shared" si="42"/>
        <v>1968.8364063245226</v>
      </c>
      <c r="H297" s="29">
        <f t="shared" si="43"/>
        <v>142.51095486658676</v>
      </c>
      <c r="I297" s="29">
        <f t="shared" si="39"/>
        <v>40784.450053651504</v>
      </c>
      <c r="J297" s="29">
        <f>SUM($H$18:$H297)</f>
        <v>231961.71118716159</v>
      </c>
    </row>
    <row r="298" spans="1:10" x14ac:dyDescent="0.25">
      <c r="A298" s="23">
        <f t="shared" si="40"/>
        <v>281</v>
      </c>
      <c r="B298" s="24">
        <f t="shared" si="36"/>
        <v>49165</v>
      </c>
      <c r="C298" s="29">
        <f t="shared" si="41"/>
        <v>40784.450053651504</v>
      </c>
      <c r="D298" s="29">
        <f t="shared" si="44"/>
        <v>2111.3473611911095</v>
      </c>
      <c r="E298" s="30">
        <f t="shared" si="37"/>
        <v>0</v>
      </c>
      <c r="F298" s="29">
        <f t="shared" si="38"/>
        <v>2111.3473611911095</v>
      </c>
      <c r="G298" s="29">
        <f t="shared" si="42"/>
        <v>1975.3991943456044</v>
      </c>
      <c r="H298" s="29">
        <f t="shared" si="43"/>
        <v>135.94816684550503</v>
      </c>
      <c r="I298" s="29">
        <f t="shared" si="39"/>
        <v>38809.050859305898</v>
      </c>
      <c r="J298" s="29">
        <f>SUM($H$18:$H298)</f>
        <v>232097.6593540071</v>
      </c>
    </row>
    <row r="299" spans="1:10" x14ac:dyDescent="0.25">
      <c r="A299" s="23">
        <f t="shared" si="40"/>
        <v>282</v>
      </c>
      <c r="B299" s="24">
        <f t="shared" si="36"/>
        <v>49196</v>
      </c>
      <c r="C299" s="29">
        <f t="shared" si="41"/>
        <v>38809.050859305898</v>
      </c>
      <c r="D299" s="29">
        <f t="shared" si="44"/>
        <v>2111.3473611911095</v>
      </c>
      <c r="E299" s="30">
        <f t="shared" si="37"/>
        <v>0</v>
      </c>
      <c r="F299" s="29">
        <f t="shared" si="38"/>
        <v>2111.3473611911095</v>
      </c>
      <c r="G299" s="29">
        <f t="shared" si="42"/>
        <v>1981.9838583267565</v>
      </c>
      <c r="H299" s="29">
        <f t="shared" si="43"/>
        <v>129.36350286435299</v>
      </c>
      <c r="I299" s="29">
        <f t="shared" si="39"/>
        <v>36827.067000979143</v>
      </c>
      <c r="J299" s="29">
        <f>SUM($H$18:$H299)</f>
        <v>232227.02285687145</v>
      </c>
    </row>
    <row r="300" spans="1:10" x14ac:dyDescent="0.25">
      <c r="A300" s="23">
        <f t="shared" si="40"/>
        <v>283</v>
      </c>
      <c r="B300" s="24">
        <f t="shared" si="36"/>
        <v>49226</v>
      </c>
      <c r="C300" s="29">
        <f t="shared" si="41"/>
        <v>36827.067000979143</v>
      </c>
      <c r="D300" s="29">
        <f t="shared" si="44"/>
        <v>2111.3473611911095</v>
      </c>
      <c r="E300" s="30">
        <f t="shared" si="37"/>
        <v>0</v>
      </c>
      <c r="F300" s="29">
        <f t="shared" si="38"/>
        <v>2111.3473611911095</v>
      </c>
      <c r="G300" s="29">
        <f t="shared" si="42"/>
        <v>1988.5904711878457</v>
      </c>
      <c r="H300" s="29">
        <f t="shared" si="43"/>
        <v>122.75689000326382</v>
      </c>
      <c r="I300" s="29">
        <f t="shared" si="39"/>
        <v>34838.476529791296</v>
      </c>
      <c r="J300" s="29">
        <f>SUM($H$18:$H300)</f>
        <v>232349.7797468747</v>
      </c>
    </row>
    <row r="301" spans="1:10" x14ac:dyDescent="0.25">
      <c r="A301" s="23">
        <f t="shared" si="40"/>
        <v>284</v>
      </c>
      <c r="B301" s="24">
        <f t="shared" si="36"/>
        <v>49257</v>
      </c>
      <c r="C301" s="29">
        <f t="shared" si="41"/>
        <v>34838.476529791296</v>
      </c>
      <c r="D301" s="29">
        <f t="shared" si="44"/>
        <v>2111.3473611911095</v>
      </c>
      <c r="E301" s="30">
        <f t="shared" si="37"/>
        <v>0</v>
      </c>
      <c r="F301" s="29">
        <f t="shared" si="38"/>
        <v>2111.3473611911095</v>
      </c>
      <c r="G301" s="29">
        <f t="shared" si="42"/>
        <v>1995.2191060918051</v>
      </c>
      <c r="H301" s="29">
        <f t="shared" si="43"/>
        <v>116.12825509930433</v>
      </c>
      <c r="I301" s="29">
        <f t="shared" si="39"/>
        <v>32843.257423699491</v>
      </c>
      <c r="J301" s="29">
        <f>SUM($H$18:$H301)</f>
        <v>232465.90800197399</v>
      </c>
    </row>
    <row r="302" spans="1:10" x14ac:dyDescent="0.25">
      <c r="A302" s="23">
        <f t="shared" si="40"/>
        <v>285</v>
      </c>
      <c r="B302" s="24">
        <f t="shared" si="36"/>
        <v>49287</v>
      </c>
      <c r="C302" s="29">
        <f t="shared" si="41"/>
        <v>32843.257423699491</v>
      </c>
      <c r="D302" s="29">
        <f t="shared" si="44"/>
        <v>2111.3473611911095</v>
      </c>
      <c r="E302" s="30">
        <f t="shared" si="37"/>
        <v>0</v>
      </c>
      <c r="F302" s="29">
        <f t="shared" si="38"/>
        <v>2111.3473611911095</v>
      </c>
      <c r="G302" s="29">
        <f t="shared" si="42"/>
        <v>2001.8698364454444</v>
      </c>
      <c r="H302" s="29">
        <f t="shared" si="43"/>
        <v>109.47752474566498</v>
      </c>
      <c r="I302" s="29">
        <f t="shared" si="39"/>
        <v>30841.387587254048</v>
      </c>
      <c r="J302" s="29">
        <f>SUM($H$18:$H302)</f>
        <v>232575.38552671965</v>
      </c>
    </row>
    <row r="303" spans="1:10" x14ac:dyDescent="0.25">
      <c r="A303" s="23">
        <f t="shared" si="40"/>
        <v>286</v>
      </c>
      <c r="B303" s="24">
        <f t="shared" si="36"/>
        <v>49318</v>
      </c>
      <c r="C303" s="29">
        <f t="shared" si="41"/>
        <v>30841.387587254048</v>
      </c>
      <c r="D303" s="29">
        <f t="shared" si="44"/>
        <v>2111.3473611911095</v>
      </c>
      <c r="E303" s="30">
        <f t="shared" si="37"/>
        <v>0</v>
      </c>
      <c r="F303" s="29">
        <f t="shared" si="38"/>
        <v>2111.3473611911095</v>
      </c>
      <c r="G303" s="29">
        <f t="shared" si="42"/>
        <v>2008.5427359002626</v>
      </c>
      <c r="H303" s="29">
        <f t="shared" si="43"/>
        <v>102.80462529084683</v>
      </c>
      <c r="I303" s="29">
        <f t="shared" si="39"/>
        <v>28832.844851353784</v>
      </c>
      <c r="J303" s="29">
        <f>SUM($H$18:$H303)</f>
        <v>232678.1901520105</v>
      </c>
    </row>
    <row r="304" spans="1:10" x14ac:dyDescent="0.25">
      <c r="A304" s="23">
        <f t="shared" si="40"/>
        <v>287</v>
      </c>
      <c r="B304" s="24">
        <f t="shared" si="36"/>
        <v>49349</v>
      </c>
      <c r="C304" s="29">
        <f t="shared" si="41"/>
        <v>28832.844851353784</v>
      </c>
      <c r="D304" s="29">
        <f t="shared" si="44"/>
        <v>2111.3473611911095</v>
      </c>
      <c r="E304" s="30">
        <f t="shared" si="37"/>
        <v>0</v>
      </c>
      <c r="F304" s="29">
        <f t="shared" si="38"/>
        <v>2111.3473611911095</v>
      </c>
      <c r="G304" s="29">
        <f t="shared" si="42"/>
        <v>2015.2378783532636</v>
      </c>
      <c r="H304" s="29">
        <f t="shared" si="43"/>
        <v>96.10948283784596</v>
      </c>
      <c r="I304" s="29">
        <f t="shared" si="39"/>
        <v>26817.606973000522</v>
      </c>
      <c r="J304" s="29">
        <f>SUM($H$18:$H304)</f>
        <v>232774.29963484834</v>
      </c>
    </row>
    <row r="305" spans="1:10" x14ac:dyDescent="0.25">
      <c r="A305" s="23">
        <f t="shared" si="40"/>
        <v>288</v>
      </c>
      <c r="B305" s="24">
        <f t="shared" si="36"/>
        <v>49377</v>
      </c>
      <c r="C305" s="29">
        <f t="shared" si="41"/>
        <v>26817.606973000522</v>
      </c>
      <c r="D305" s="29">
        <f t="shared" si="44"/>
        <v>2111.3473611911095</v>
      </c>
      <c r="E305" s="30">
        <f t="shared" si="37"/>
        <v>0</v>
      </c>
      <c r="F305" s="29">
        <f t="shared" si="38"/>
        <v>2111.3473611911095</v>
      </c>
      <c r="G305" s="29">
        <f t="shared" si="42"/>
        <v>2021.9553379477743</v>
      </c>
      <c r="H305" s="29">
        <f t="shared" si="43"/>
        <v>89.392023243335075</v>
      </c>
      <c r="I305" s="29">
        <f t="shared" si="39"/>
        <v>24795.651635052749</v>
      </c>
      <c r="J305" s="29">
        <f>SUM($H$18:$H305)</f>
        <v>232863.69165809167</v>
      </c>
    </row>
    <row r="306" spans="1:10" x14ac:dyDescent="0.25">
      <c r="A306" s="23">
        <f t="shared" si="40"/>
        <v>289</v>
      </c>
      <c r="B306" s="24">
        <f t="shared" si="36"/>
        <v>49408</v>
      </c>
      <c r="C306" s="29">
        <f t="shared" si="41"/>
        <v>24795.651635052749</v>
      </c>
      <c r="D306" s="29">
        <f t="shared" si="44"/>
        <v>2111.3473611911095</v>
      </c>
      <c r="E306" s="30">
        <f t="shared" si="37"/>
        <v>0</v>
      </c>
      <c r="F306" s="29">
        <f t="shared" si="38"/>
        <v>2111.3473611911095</v>
      </c>
      <c r="G306" s="29">
        <f t="shared" si="42"/>
        <v>2028.6951890742671</v>
      </c>
      <c r="H306" s="29">
        <f t="shared" si="43"/>
        <v>82.652172116842493</v>
      </c>
      <c r="I306" s="29">
        <f t="shared" si="39"/>
        <v>22766.956445978481</v>
      </c>
      <c r="J306" s="29">
        <f>SUM($H$18:$H306)</f>
        <v>232946.34383020853</v>
      </c>
    </row>
    <row r="307" spans="1:10" x14ac:dyDescent="0.25">
      <c r="A307" s="23">
        <f t="shared" si="40"/>
        <v>290</v>
      </c>
      <c r="B307" s="24">
        <f t="shared" si="36"/>
        <v>49438</v>
      </c>
      <c r="C307" s="29">
        <f t="shared" si="41"/>
        <v>22766.956445978481</v>
      </c>
      <c r="D307" s="29">
        <f t="shared" si="44"/>
        <v>2111.3473611911095</v>
      </c>
      <c r="E307" s="30">
        <f t="shared" si="37"/>
        <v>0</v>
      </c>
      <c r="F307" s="29">
        <f t="shared" si="38"/>
        <v>2111.3473611911095</v>
      </c>
      <c r="G307" s="29">
        <f t="shared" si="42"/>
        <v>2035.4575063711811</v>
      </c>
      <c r="H307" s="29">
        <f t="shared" si="43"/>
        <v>75.889854819928274</v>
      </c>
      <c r="I307" s="29">
        <f t="shared" si="39"/>
        <v>20731.4989396073</v>
      </c>
      <c r="J307" s="29">
        <f>SUM($H$18:$H307)</f>
        <v>233022.23368502845</v>
      </c>
    </row>
    <row r="308" spans="1:10" x14ac:dyDescent="0.25">
      <c r="A308" s="23">
        <f t="shared" si="40"/>
        <v>291</v>
      </c>
      <c r="B308" s="24">
        <f t="shared" si="36"/>
        <v>49469</v>
      </c>
      <c r="C308" s="29">
        <f t="shared" si="41"/>
        <v>20731.4989396073</v>
      </c>
      <c r="D308" s="29">
        <f t="shared" si="44"/>
        <v>2111.3473611911095</v>
      </c>
      <c r="E308" s="30">
        <f t="shared" si="37"/>
        <v>0</v>
      </c>
      <c r="F308" s="29">
        <f t="shared" si="38"/>
        <v>2111.3473611911095</v>
      </c>
      <c r="G308" s="29">
        <f t="shared" si="42"/>
        <v>2042.2423647257517</v>
      </c>
      <c r="H308" s="29">
        <f t="shared" si="43"/>
        <v>69.104996465357672</v>
      </c>
      <c r="I308" s="29">
        <f t="shared" si="39"/>
        <v>18689.256574881547</v>
      </c>
      <c r="J308" s="29">
        <f>SUM($H$18:$H308)</f>
        <v>233091.3386814938</v>
      </c>
    </row>
    <row r="309" spans="1:10" x14ac:dyDescent="0.25">
      <c r="A309" s="23">
        <f t="shared" si="40"/>
        <v>292</v>
      </c>
      <c r="B309" s="24">
        <f t="shared" si="36"/>
        <v>49499</v>
      </c>
      <c r="C309" s="29">
        <f t="shared" si="41"/>
        <v>18689.256574881547</v>
      </c>
      <c r="D309" s="29">
        <f t="shared" si="44"/>
        <v>2111.3473611911095</v>
      </c>
      <c r="E309" s="30">
        <f t="shared" si="37"/>
        <v>0</v>
      </c>
      <c r="F309" s="29">
        <f t="shared" si="38"/>
        <v>2111.3473611911095</v>
      </c>
      <c r="G309" s="29">
        <f t="shared" si="42"/>
        <v>2049.0498392748377</v>
      </c>
      <c r="H309" s="29">
        <f t="shared" si="43"/>
        <v>62.297521916271826</v>
      </c>
      <c r="I309" s="29">
        <f t="shared" si="39"/>
        <v>16640.206735606709</v>
      </c>
      <c r="J309" s="29">
        <f>SUM($H$18:$H309)</f>
        <v>233153.63620341007</v>
      </c>
    </row>
    <row r="310" spans="1:10" x14ac:dyDescent="0.25">
      <c r="A310" s="23">
        <f t="shared" si="40"/>
        <v>293</v>
      </c>
      <c r="B310" s="24">
        <f t="shared" si="36"/>
        <v>49530</v>
      </c>
      <c r="C310" s="29">
        <f t="shared" si="41"/>
        <v>16640.206735606709</v>
      </c>
      <c r="D310" s="29">
        <f t="shared" si="44"/>
        <v>2111.3473611911095</v>
      </c>
      <c r="E310" s="30">
        <f t="shared" si="37"/>
        <v>0</v>
      </c>
      <c r="F310" s="29">
        <f t="shared" si="38"/>
        <v>2111.3473611911095</v>
      </c>
      <c r="G310" s="29">
        <f t="shared" si="42"/>
        <v>2055.8800054057538</v>
      </c>
      <c r="H310" s="29">
        <f t="shared" si="43"/>
        <v>55.4673557853557</v>
      </c>
      <c r="I310" s="29">
        <f t="shared" si="39"/>
        <v>14584.326730200955</v>
      </c>
      <c r="J310" s="29">
        <f>SUM($H$18:$H310)</f>
        <v>233209.10355919544</v>
      </c>
    </row>
    <row r="311" spans="1:10" x14ac:dyDescent="0.25">
      <c r="A311" s="23">
        <f t="shared" si="40"/>
        <v>294</v>
      </c>
      <c r="B311" s="24">
        <f t="shared" si="36"/>
        <v>49561</v>
      </c>
      <c r="C311" s="29">
        <f t="shared" si="41"/>
        <v>14584.326730200955</v>
      </c>
      <c r="D311" s="29">
        <f t="shared" si="44"/>
        <v>2111.3473611911095</v>
      </c>
      <c r="E311" s="30">
        <f t="shared" si="37"/>
        <v>0</v>
      </c>
      <c r="F311" s="29">
        <f t="shared" si="38"/>
        <v>2111.3473611911095</v>
      </c>
      <c r="G311" s="29">
        <f t="shared" si="42"/>
        <v>2062.7329387571062</v>
      </c>
      <c r="H311" s="29">
        <f t="shared" si="43"/>
        <v>48.614422434003188</v>
      </c>
      <c r="I311" s="29">
        <f t="shared" si="39"/>
        <v>12521.593791443849</v>
      </c>
      <c r="J311" s="29">
        <f>SUM($H$18:$H311)</f>
        <v>233257.71798162945</v>
      </c>
    </row>
    <row r="312" spans="1:10" x14ac:dyDescent="0.25">
      <c r="A312" s="23">
        <f t="shared" si="40"/>
        <v>295</v>
      </c>
      <c r="B312" s="24">
        <f t="shared" si="36"/>
        <v>49591</v>
      </c>
      <c r="C312" s="29">
        <f t="shared" si="41"/>
        <v>12521.593791443849</v>
      </c>
      <c r="D312" s="29">
        <f t="shared" si="44"/>
        <v>2111.3473611911095</v>
      </c>
      <c r="E312" s="30">
        <f t="shared" si="37"/>
        <v>0</v>
      </c>
      <c r="F312" s="29">
        <f t="shared" si="38"/>
        <v>2111.3473611911095</v>
      </c>
      <c r="G312" s="29">
        <f t="shared" si="42"/>
        <v>2069.6087152196301</v>
      </c>
      <c r="H312" s="29">
        <f t="shared" si="43"/>
        <v>41.7386459714795</v>
      </c>
      <c r="I312" s="29">
        <f t="shared" si="39"/>
        <v>10451.985076224219</v>
      </c>
      <c r="J312" s="29">
        <f>SUM($H$18:$H312)</f>
        <v>233299.45662760094</v>
      </c>
    </row>
    <row r="313" spans="1:10" x14ac:dyDescent="0.25">
      <c r="A313" s="23">
        <f t="shared" si="40"/>
        <v>296</v>
      </c>
      <c r="B313" s="24">
        <f t="shared" si="36"/>
        <v>49622</v>
      </c>
      <c r="C313" s="29">
        <f t="shared" si="41"/>
        <v>10451.985076224219</v>
      </c>
      <c r="D313" s="29">
        <f t="shared" si="44"/>
        <v>2111.3473611911095</v>
      </c>
      <c r="E313" s="30">
        <f t="shared" si="37"/>
        <v>0</v>
      </c>
      <c r="F313" s="29">
        <f t="shared" si="38"/>
        <v>2111.3473611911095</v>
      </c>
      <c r="G313" s="29">
        <f t="shared" si="42"/>
        <v>2076.5074109370289</v>
      </c>
      <c r="H313" s="29">
        <f t="shared" si="43"/>
        <v>34.839950254080726</v>
      </c>
      <c r="I313" s="29">
        <f t="shared" si="39"/>
        <v>8375.4776652871897</v>
      </c>
      <c r="J313" s="29">
        <f>SUM($H$18:$H313)</f>
        <v>233334.29657785501</v>
      </c>
    </row>
    <row r="314" spans="1:10" x14ac:dyDescent="0.25">
      <c r="A314" s="23">
        <f t="shared" si="40"/>
        <v>297</v>
      </c>
      <c r="B314" s="24">
        <f t="shared" si="36"/>
        <v>49652</v>
      </c>
      <c r="C314" s="29">
        <f t="shared" si="41"/>
        <v>8375.4776652871897</v>
      </c>
      <c r="D314" s="29">
        <f t="shared" si="44"/>
        <v>2111.3473611911095</v>
      </c>
      <c r="E314" s="30">
        <f t="shared" si="37"/>
        <v>0</v>
      </c>
      <c r="F314" s="29">
        <f t="shared" si="38"/>
        <v>2111.3473611911095</v>
      </c>
      <c r="G314" s="29">
        <f t="shared" si="42"/>
        <v>2083.429102306819</v>
      </c>
      <c r="H314" s="29">
        <f t="shared" si="43"/>
        <v>27.918258884290633</v>
      </c>
      <c r="I314" s="29">
        <f t="shared" si="39"/>
        <v>6292.0485629803707</v>
      </c>
      <c r="J314" s="29">
        <f>SUM($H$18:$H314)</f>
        <v>233362.21483673929</v>
      </c>
    </row>
    <row r="315" spans="1:10" x14ac:dyDescent="0.25">
      <c r="A315" s="23">
        <f t="shared" si="40"/>
        <v>298</v>
      </c>
      <c r="B315" s="24">
        <f t="shared" si="36"/>
        <v>49683</v>
      </c>
      <c r="C315" s="29">
        <f t="shared" si="41"/>
        <v>6292.0485629803707</v>
      </c>
      <c r="D315" s="29">
        <f t="shared" si="44"/>
        <v>2111.3473611911095</v>
      </c>
      <c r="E315" s="30">
        <f t="shared" si="37"/>
        <v>0</v>
      </c>
      <c r="F315" s="29">
        <f t="shared" si="38"/>
        <v>2111.3473611911095</v>
      </c>
      <c r="G315" s="29">
        <f t="shared" si="42"/>
        <v>2090.3738659811747</v>
      </c>
      <c r="H315" s="29">
        <f t="shared" si="43"/>
        <v>20.973495209934569</v>
      </c>
      <c r="I315" s="29">
        <f t="shared" si="39"/>
        <v>4201.6746969991964</v>
      </c>
      <c r="J315" s="29">
        <f>SUM($H$18:$H315)</f>
        <v>233383.18833194923</v>
      </c>
    </row>
    <row r="316" spans="1:10" x14ac:dyDescent="0.25">
      <c r="A316" s="23">
        <f t="shared" si="40"/>
        <v>299</v>
      </c>
      <c r="B316" s="24">
        <f t="shared" si="36"/>
        <v>49714</v>
      </c>
      <c r="C316" s="29">
        <f t="shared" si="41"/>
        <v>4201.6746969991964</v>
      </c>
      <c r="D316" s="29">
        <f t="shared" si="44"/>
        <v>2111.3473611911095</v>
      </c>
      <c r="E316" s="30">
        <f t="shared" si="37"/>
        <v>0</v>
      </c>
      <c r="F316" s="29">
        <f t="shared" si="38"/>
        <v>2111.3473611911095</v>
      </c>
      <c r="G316" s="29">
        <f t="shared" si="42"/>
        <v>2097.3417788677789</v>
      </c>
      <c r="H316" s="29">
        <f t="shared" si="43"/>
        <v>14.005582323330655</v>
      </c>
      <c r="I316" s="29">
        <f t="shared" si="39"/>
        <v>2104.3329181314175</v>
      </c>
      <c r="J316" s="29">
        <f>SUM($H$18:$H316)</f>
        <v>233397.19391427256</v>
      </c>
    </row>
    <row r="317" spans="1:10" x14ac:dyDescent="0.25">
      <c r="A317" s="23">
        <f t="shared" si="40"/>
        <v>300</v>
      </c>
      <c r="B317" s="24">
        <f t="shared" si="36"/>
        <v>49743</v>
      </c>
      <c r="C317" s="29">
        <f t="shared" si="41"/>
        <v>2104.3329181314175</v>
      </c>
      <c r="D317" s="29">
        <f t="shared" si="44"/>
        <v>2111.3473611911095</v>
      </c>
      <c r="E317" s="30">
        <f t="shared" si="37"/>
        <v>0</v>
      </c>
      <c r="F317" s="29">
        <f t="shared" si="38"/>
        <v>2104.3329181314175</v>
      </c>
      <c r="G317" s="29">
        <f t="shared" si="42"/>
        <v>2097.3184750709793</v>
      </c>
      <c r="H317" s="29">
        <f t="shared" si="43"/>
        <v>7.0144430604380581</v>
      </c>
      <c r="I317" s="29">
        <f t="shared" si="39"/>
        <v>0</v>
      </c>
      <c r="J317" s="29">
        <f>SUM($H$18:$H317)</f>
        <v>233404.208357333</v>
      </c>
    </row>
    <row r="318" spans="1:10" x14ac:dyDescent="0.25">
      <c r="A318" s="23">
        <f t="shared" si="40"/>
        <v>301</v>
      </c>
      <c r="B318" s="24">
        <f t="shared" si="36"/>
        <v>49774</v>
      </c>
      <c r="C318" s="29">
        <f t="shared" si="41"/>
        <v>0</v>
      </c>
      <c r="D318" s="29">
        <f t="shared" si="44"/>
        <v>2111.3473611911095</v>
      </c>
      <c r="E318" s="30">
        <f t="shared" si="37"/>
        <v>0</v>
      </c>
      <c r="F318" s="29">
        <f t="shared" si="38"/>
        <v>0</v>
      </c>
      <c r="G318" s="29">
        <f t="shared" si="42"/>
        <v>0</v>
      </c>
      <c r="H318" s="29">
        <f t="shared" si="43"/>
        <v>0</v>
      </c>
      <c r="I318" s="29">
        <f t="shared" si="39"/>
        <v>0</v>
      </c>
      <c r="J318" s="29">
        <f>SUM($H$18:$H318)</f>
        <v>233404.208357333</v>
      </c>
    </row>
    <row r="319" spans="1:10" x14ac:dyDescent="0.25">
      <c r="A319" s="23">
        <f t="shared" si="40"/>
        <v>302</v>
      </c>
      <c r="B319" s="24">
        <f t="shared" si="36"/>
        <v>49804</v>
      </c>
      <c r="C319" s="29">
        <f t="shared" si="41"/>
        <v>0</v>
      </c>
      <c r="D319" s="29">
        <f t="shared" si="44"/>
        <v>2111.3473611911095</v>
      </c>
      <c r="E319" s="30">
        <f t="shared" si="37"/>
        <v>0</v>
      </c>
      <c r="F319" s="29">
        <f t="shared" si="38"/>
        <v>0</v>
      </c>
      <c r="G319" s="29">
        <f t="shared" si="42"/>
        <v>0</v>
      </c>
      <c r="H319" s="29">
        <f t="shared" si="43"/>
        <v>0</v>
      </c>
      <c r="I319" s="29">
        <f t="shared" si="39"/>
        <v>0</v>
      </c>
      <c r="J319" s="29">
        <f>SUM($H$18:$H319)</f>
        <v>233404.208357333</v>
      </c>
    </row>
    <row r="320" spans="1:10" x14ac:dyDescent="0.25">
      <c r="A320" s="23">
        <f t="shared" si="40"/>
        <v>303</v>
      </c>
      <c r="B320" s="24">
        <f t="shared" si="36"/>
        <v>49835</v>
      </c>
      <c r="C320" s="29">
        <f t="shared" si="41"/>
        <v>0</v>
      </c>
      <c r="D320" s="29">
        <f t="shared" si="44"/>
        <v>2111.3473611911095</v>
      </c>
      <c r="E320" s="30">
        <f t="shared" si="37"/>
        <v>0</v>
      </c>
      <c r="F320" s="29">
        <f t="shared" si="38"/>
        <v>0</v>
      </c>
      <c r="G320" s="29">
        <f t="shared" si="42"/>
        <v>0</v>
      </c>
      <c r="H320" s="29">
        <f t="shared" si="43"/>
        <v>0</v>
      </c>
      <c r="I320" s="29">
        <f t="shared" si="39"/>
        <v>0</v>
      </c>
      <c r="J320" s="29">
        <f>SUM($H$18:$H320)</f>
        <v>233404.208357333</v>
      </c>
    </row>
    <row r="321" spans="1:10" x14ac:dyDescent="0.25">
      <c r="A321" s="23">
        <f t="shared" si="40"/>
        <v>304</v>
      </c>
      <c r="B321" s="24">
        <f t="shared" si="36"/>
        <v>49865</v>
      </c>
      <c r="C321" s="29">
        <f t="shared" si="41"/>
        <v>0</v>
      </c>
      <c r="D321" s="29">
        <f t="shared" si="44"/>
        <v>2111.3473611911095</v>
      </c>
      <c r="E321" s="30">
        <f t="shared" si="37"/>
        <v>0</v>
      </c>
      <c r="F321" s="29">
        <f t="shared" si="38"/>
        <v>0</v>
      </c>
      <c r="G321" s="29">
        <f t="shared" si="42"/>
        <v>0</v>
      </c>
      <c r="H321" s="29">
        <f t="shared" si="43"/>
        <v>0</v>
      </c>
      <c r="I321" s="29">
        <f t="shared" si="39"/>
        <v>0</v>
      </c>
      <c r="J321" s="29">
        <f>SUM($H$18:$H321)</f>
        <v>233404.208357333</v>
      </c>
    </row>
    <row r="322" spans="1:10" x14ac:dyDescent="0.25">
      <c r="A322" s="23">
        <f t="shared" si="40"/>
        <v>305</v>
      </c>
      <c r="B322" s="24">
        <f t="shared" si="36"/>
        <v>49896</v>
      </c>
      <c r="C322" s="29">
        <f t="shared" si="41"/>
        <v>0</v>
      </c>
      <c r="D322" s="29">
        <f t="shared" si="44"/>
        <v>2111.3473611911095</v>
      </c>
      <c r="E322" s="30">
        <f t="shared" si="37"/>
        <v>0</v>
      </c>
      <c r="F322" s="29">
        <f t="shared" si="38"/>
        <v>0</v>
      </c>
      <c r="G322" s="29">
        <f t="shared" si="42"/>
        <v>0</v>
      </c>
      <c r="H322" s="29">
        <f t="shared" si="43"/>
        <v>0</v>
      </c>
      <c r="I322" s="29">
        <f t="shared" si="39"/>
        <v>0</v>
      </c>
      <c r="J322" s="29">
        <f>SUM($H$18:$H322)</f>
        <v>233404.208357333</v>
      </c>
    </row>
    <row r="323" spans="1:10" x14ac:dyDescent="0.25">
      <c r="A323" s="23">
        <f t="shared" si="40"/>
        <v>306</v>
      </c>
      <c r="B323" s="24">
        <f t="shared" si="36"/>
        <v>49927</v>
      </c>
      <c r="C323" s="29">
        <f t="shared" si="41"/>
        <v>0</v>
      </c>
      <c r="D323" s="29">
        <f t="shared" si="44"/>
        <v>2111.3473611911095</v>
      </c>
      <c r="E323" s="30">
        <f t="shared" si="37"/>
        <v>0</v>
      </c>
      <c r="F323" s="29">
        <f t="shared" si="38"/>
        <v>0</v>
      </c>
      <c r="G323" s="29">
        <f t="shared" si="42"/>
        <v>0</v>
      </c>
      <c r="H323" s="29">
        <f t="shared" si="43"/>
        <v>0</v>
      </c>
      <c r="I323" s="29">
        <f t="shared" si="39"/>
        <v>0</v>
      </c>
      <c r="J323" s="29">
        <f>SUM($H$18:$H323)</f>
        <v>233404.208357333</v>
      </c>
    </row>
    <row r="324" spans="1:10" x14ac:dyDescent="0.25">
      <c r="A324" s="23">
        <f t="shared" si="40"/>
        <v>307</v>
      </c>
      <c r="B324" s="24">
        <f t="shared" si="36"/>
        <v>49957</v>
      </c>
      <c r="C324" s="29">
        <f t="shared" si="41"/>
        <v>0</v>
      </c>
      <c r="D324" s="29">
        <f t="shared" si="44"/>
        <v>2111.3473611911095</v>
      </c>
      <c r="E324" s="30">
        <f t="shared" si="37"/>
        <v>0</v>
      </c>
      <c r="F324" s="29">
        <f t="shared" si="38"/>
        <v>0</v>
      </c>
      <c r="G324" s="29">
        <f t="shared" si="42"/>
        <v>0</v>
      </c>
      <c r="H324" s="29">
        <f t="shared" si="43"/>
        <v>0</v>
      </c>
      <c r="I324" s="29">
        <f t="shared" si="39"/>
        <v>0</v>
      </c>
      <c r="J324" s="29">
        <f>SUM($H$18:$H324)</f>
        <v>233404.208357333</v>
      </c>
    </row>
    <row r="325" spans="1:10" x14ac:dyDescent="0.25">
      <c r="A325" s="23">
        <f t="shared" si="40"/>
        <v>308</v>
      </c>
      <c r="B325" s="24">
        <f t="shared" si="36"/>
        <v>49988</v>
      </c>
      <c r="C325" s="29">
        <f t="shared" si="41"/>
        <v>0</v>
      </c>
      <c r="D325" s="29">
        <f t="shared" si="44"/>
        <v>2111.3473611911095</v>
      </c>
      <c r="E325" s="30">
        <f t="shared" si="37"/>
        <v>0</v>
      </c>
      <c r="F325" s="29">
        <f t="shared" si="38"/>
        <v>0</v>
      </c>
      <c r="G325" s="29">
        <f t="shared" si="42"/>
        <v>0</v>
      </c>
      <c r="H325" s="29">
        <f t="shared" si="43"/>
        <v>0</v>
      </c>
      <c r="I325" s="29">
        <f t="shared" si="39"/>
        <v>0</v>
      </c>
      <c r="J325" s="29">
        <f>SUM($H$18:$H325)</f>
        <v>233404.208357333</v>
      </c>
    </row>
    <row r="326" spans="1:10" x14ac:dyDescent="0.25">
      <c r="A326" s="23">
        <f t="shared" si="40"/>
        <v>309</v>
      </c>
      <c r="B326" s="24">
        <f t="shared" si="36"/>
        <v>50018</v>
      </c>
      <c r="C326" s="29">
        <f t="shared" si="41"/>
        <v>0</v>
      </c>
      <c r="D326" s="29">
        <f t="shared" si="44"/>
        <v>2111.3473611911095</v>
      </c>
      <c r="E326" s="30">
        <f t="shared" si="37"/>
        <v>0</v>
      </c>
      <c r="F326" s="29">
        <f t="shared" si="38"/>
        <v>0</v>
      </c>
      <c r="G326" s="29">
        <f t="shared" si="42"/>
        <v>0</v>
      </c>
      <c r="H326" s="29">
        <f t="shared" si="43"/>
        <v>0</v>
      </c>
      <c r="I326" s="29">
        <f t="shared" si="39"/>
        <v>0</v>
      </c>
      <c r="J326" s="29">
        <f>SUM($H$18:$H326)</f>
        <v>233404.208357333</v>
      </c>
    </row>
    <row r="327" spans="1:10" x14ac:dyDescent="0.25">
      <c r="A327" s="23">
        <f t="shared" si="40"/>
        <v>310</v>
      </c>
      <c r="B327" s="24">
        <f t="shared" si="36"/>
        <v>50049</v>
      </c>
      <c r="C327" s="29">
        <f t="shared" si="41"/>
        <v>0</v>
      </c>
      <c r="D327" s="29">
        <f t="shared" si="44"/>
        <v>2111.3473611911095</v>
      </c>
      <c r="E327" s="30">
        <f t="shared" si="37"/>
        <v>0</v>
      </c>
      <c r="F327" s="29">
        <f t="shared" si="38"/>
        <v>0</v>
      </c>
      <c r="G327" s="29">
        <f t="shared" si="42"/>
        <v>0</v>
      </c>
      <c r="H327" s="29">
        <f t="shared" si="43"/>
        <v>0</v>
      </c>
      <c r="I327" s="29">
        <f t="shared" si="39"/>
        <v>0</v>
      </c>
      <c r="J327" s="29">
        <f>SUM($H$18:$H327)</f>
        <v>233404.208357333</v>
      </c>
    </row>
    <row r="328" spans="1:10" x14ac:dyDescent="0.25">
      <c r="A328" s="23">
        <f t="shared" si="40"/>
        <v>311</v>
      </c>
      <c r="B328" s="24">
        <f t="shared" si="36"/>
        <v>50080</v>
      </c>
      <c r="C328" s="29">
        <f t="shared" si="41"/>
        <v>0</v>
      </c>
      <c r="D328" s="29">
        <f t="shared" si="44"/>
        <v>2111.3473611911095</v>
      </c>
      <c r="E328" s="30">
        <f t="shared" si="37"/>
        <v>0</v>
      </c>
      <c r="F328" s="29">
        <f t="shared" si="38"/>
        <v>0</v>
      </c>
      <c r="G328" s="29">
        <f t="shared" si="42"/>
        <v>0</v>
      </c>
      <c r="H328" s="29">
        <f t="shared" si="43"/>
        <v>0</v>
      </c>
      <c r="I328" s="29">
        <f t="shared" si="39"/>
        <v>0</v>
      </c>
      <c r="J328" s="29">
        <f>SUM($H$18:$H328)</f>
        <v>233404.208357333</v>
      </c>
    </row>
    <row r="329" spans="1:10" x14ac:dyDescent="0.25">
      <c r="A329" s="23">
        <f t="shared" si="40"/>
        <v>312</v>
      </c>
      <c r="B329" s="24">
        <f t="shared" si="36"/>
        <v>50108</v>
      </c>
      <c r="C329" s="29">
        <f t="shared" si="41"/>
        <v>0</v>
      </c>
      <c r="D329" s="29">
        <f t="shared" si="44"/>
        <v>2111.3473611911095</v>
      </c>
      <c r="E329" s="30">
        <f t="shared" si="37"/>
        <v>0</v>
      </c>
      <c r="F329" s="29">
        <f t="shared" si="38"/>
        <v>0</v>
      </c>
      <c r="G329" s="29">
        <f t="shared" si="42"/>
        <v>0</v>
      </c>
      <c r="H329" s="29">
        <f t="shared" si="43"/>
        <v>0</v>
      </c>
      <c r="I329" s="29">
        <f t="shared" si="39"/>
        <v>0</v>
      </c>
      <c r="J329" s="29">
        <f>SUM($H$18:$H329)</f>
        <v>233404.208357333</v>
      </c>
    </row>
    <row r="330" spans="1:10" x14ac:dyDescent="0.25">
      <c r="A330" s="23">
        <f t="shared" si="40"/>
        <v>313</v>
      </c>
      <c r="B330" s="24">
        <f t="shared" si="36"/>
        <v>50139</v>
      </c>
      <c r="C330" s="29">
        <f t="shared" si="41"/>
        <v>0</v>
      </c>
      <c r="D330" s="29">
        <f t="shared" si="44"/>
        <v>2111.3473611911095</v>
      </c>
      <c r="E330" s="30">
        <f t="shared" si="37"/>
        <v>0</v>
      </c>
      <c r="F330" s="29">
        <f t="shared" si="38"/>
        <v>0</v>
      </c>
      <c r="G330" s="29">
        <f t="shared" si="42"/>
        <v>0</v>
      </c>
      <c r="H330" s="29">
        <f t="shared" si="43"/>
        <v>0</v>
      </c>
      <c r="I330" s="29">
        <f t="shared" si="39"/>
        <v>0</v>
      </c>
      <c r="J330" s="29">
        <f>SUM($H$18:$H330)</f>
        <v>233404.208357333</v>
      </c>
    </row>
    <row r="331" spans="1:10" x14ac:dyDescent="0.25">
      <c r="A331" s="23">
        <f t="shared" si="40"/>
        <v>314</v>
      </c>
      <c r="B331" s="24">
        <f t="shared" si="36"/>
        <v>50169</v>
      </c>
      <c r="C331" s="29">
        <f t="shared" si="41"/>
        <v>0</v>
      </c>
      <c r="D331" s="29">
        <f t="shared" si="44"/>
        <v>2111.3473611911095</v>
      </c>
      <c r="E331" s="30">
        <f t="shared" si="37"/>
        <v>0</v>
      </c>
      <c r="F331" s="29">
        <f t="shared" si="38"/>
        <v>0</v>
      </c>
      <c r="G331" s="29">
        <f t="shared" si="42"/>
        <v>0</v>
      </c>
      <c r="H331" s="29">
        <f t="shared" si="43"/>
        <v>0</v>
      </c>
      <c r="I331" s="29">
        <f t="shared" si="39"/>
        <v>0</v>
      </c>
      <c r="J331" s="29">
        <f>SUM($H$18:$H331)</f>
        <v>233404.208357333</v>
      </c>
    </row>
    <row r="332" spans="1:10" x14ac:dyDescent="0.25">
      <c r="A332" s="23">
        <f t="shared" si="40"/>
        <v>315</v>
      </c>
      <c r="B332" s="24">
        <f t="shared" si="36"/>
        <v>50200</v>
      </c>
      <c r="C332" s="29">
        <f t="shared" si="41"/>
        <v>0</v>
      </c>
      <c r="D332" s="29">
        <f t="shared" si="44"/>
        <v>2111.3473611911095</v>
      </c>
      <c r="E332" s="30">
        <f t="shared" si="37"/>
        <v>0</v>
      </c>
      <c r="F332" s="29">
        <f t="shared" si="38"/>
        <v>0</v>
      </c>
      <c r="G332" s="29">
        <f t="shared" si="42"/>
        <v>0</v>
      </c>
      <c r="H332" s="29">
        <f t="shared" si="43"/>
        <v>0</v>
      </c>
      <c r="I332" s="29">
        <f t="shared" si="39"/>
        <v>0</v>
      </c>
      <c r="J332" s="29">
        <f>SUM($H$18:$H332)</f>
        <v>233404.208357333</v>
      </c>
    </row>
    <row r="333" spans="1:10" x14ac:dyDescent="0.25">
      <c r="A333" s="23">
        <f t="shared" si="40"/>
        <v>316</v>
      </c>
      <c r="B333" s="24">
        <f t="shared" si="36"/>
        <v>50230</v>
      </c>
      <c r="C333" s="29">
        <f t="shared" si="41"/>
        <v>0</v>
      </c>
      <c r="D333" s="29">
        <f t="shared" si="44"/>
        <v>2111.3473611911095</v>
      </c>
      <c r="E333" s="30">
        <f t="shared" si="37"/>
        <v>0</v>
      </c>
      <c r="F333" s="29">
        <f t="shared" si="38"/>
        <v>0</v>
      </c>
      <c r="G333" s="29">
        <f t="shared" si="42"/>
        <v>0</v>
      </c>
      <c r="H333" s="29">
        <f t="shared" si="43"/>
        <v>0</v>
      </c>
      <c r="I333" s="29">
        <f t="shared" si="39"/>
        <v>0</v>
      </c>
      <c r="J333" s="29">
        <f>SUM($H$18:$H333)</f>
        <v>233404.208357333</v>
      </c>
    </row>
    <row r="334" spans="1:10" x14ac:dyDescent="0.25">
      <c r="A334" s="23">
        <f t="shared" si="40"/>
        <v>317</v>
      </c>
      <c r="B334" s="24">
        <f t="shared" si="36"/>
        <v>50261</v>
      </c>
      <c r="C334" s="29">
        <f t="shared" si="41"/>
        <v>0</v>
      </c>
      <c r="D334" s="29">
        <f t="shared" si="44"/>
        <v>2111.3473611911095</v>
      </c>
      <c r="E334" s="30">
        <f t="shared" si="37"/>
        <v>0</v>
      </c>
      <c r="F334" s="29">
        <f t="shared" si="38"/>
        <v>0</v>
      </c>
      <c r="G334" s="29">
        <f t="shared" si="42"/>
        <v>0</v>
      </c>
      <c r="H334" s="29">
        <f t="shared" si="43"/>
        <v>0</v>
      </c>
      <c r="I334" s="29">
        <f t="shared" si="39"/>
        <v>0</v>
      </c>
      <c r="J334" s="29">
        <f>SUM($H$18:$H334)</f>
        <v>233404.208357333</v>
      </c>
    </row>
    <row r="335" spans="1:10" x14ac:dyDescent="0.25">
      <c r="A335" s="23">
        <f t="shared" si="40"/>
        <v>318</v>
      </c>
      <c r="B335" s="24">
        <f t="shared" si="36"/>
        <v>50292</v>
      </c>
      <c r="C335" s="29">
        <f t="shared" si="41"/>
        <v>0</v>
      </c>
      <c r="D335" s="29">
        <f t="shared" si="44"/>
        <v>2111.3473611911095</v>
      </c>
      <c r="E335" s="30">
        <f t="shared" si="37"/>
        <v>0</v>
      </c>
      <c r="F335" s="29">
        <f t="shared" si="38"/>
        <v>0</v>
      </c>
      <c r="G335" s="29">
        <f t="shared" si="42"/>
        <v>0</v>
      </c>
      <c r="H335" s="29">
        <f t="shared" si="43"/>
        <v>0</v>
      </c>
      <c r="I335" s="29">
        <f t="shared" si="39"/>
        <v>0</v>
      </c>
      <c r="J335" s="29">
        <f>SUM($H$18:$H335)</f>
        <v>233404.208357333</v>
      </c>
    </row>
    <row r="336" spans="1:10" x14ac:dyDescent="0.25">
      <c r="A336" s="23">
        <f t="shared" si="40"/>
        <v>319</v>
      </c>
      <c r="B336" s="24">
        <f t="shared" si="36"/>
        <v>50322</v>
      </c>
      <c r="C336" s="29">
        <f t="shared" si="41"/>
        <v>0</v>
      </c>
      <c r="D336" s="29">
        <f t="shared" si="44"/>
        <v>2111.3473611911095</v>
      </c>
      <c r="E336" s="30">
        <f t="shared" si="37"/>
        <v>0</v>
      </c>
      <c r="F336" s="29">
        <f t="shared" si="38"/>
        <v>0</v>
      </c>
      <c r="G336" s="29">
        <f t="shared" si="42"/>
        <v>0</v>
      </c>
      <c r="H336" s="29">
        <f t="shared" si="43"/>
        <v>0</v>
      </c>
      <c r="I336" s="29">
        <f t="shared" si="39"/>
        <v>0</v>
      </c>
      <c r="J336" s="29">
        <f>SUM($H$18:$H336)</f>
        <v>233404.208357333</v>
      </c>
    </row>
    <row r="337" spans="1:10" x14ac:dyDescent="0.25">
      <c r="A337" s="23">
        <f t="shared" si="40"/>
        <v>320</v>
      </c>
      <c r="B337" s="24">
        <f t="shared" si="36"/>
        <v>50353</v>
      </c>
      <c r="C337" s="29">
        <f t="shared" si="41"/>
        <v>0</v>
      </c>
      <c r="D337" s="29">
        <f t="shared" si="44"/>
        <v>2111.3473611911095</v>
      </c>
      <c r="E337" s="30">
        <f t="shared" si="37"/>
        <v>0</v>
      </c>
      <c r="F337" s="29">
        <f t="shared" si="38"/>
        <v>0</v>
      </c>
      <c r="G337" s="29">
        <f t="shared" si="42"/>
        <v>0</v>
      </c>
      <c r="H337" s="29">
        <f t="shared" si="43"/>
        <v>0</v>
      </c>
      <c r="I337" s="29">
        <f t="shared" si="39"/>
        <v>0</v>
      </c>
      <c r="J337" s="29">
        <f>SUM($H$18:$H337)</f>
        <v>233404.208357333</v>
      </c>
    </row>
    <row r="338" spans="1:10" x14ac:dyDescent="0.25">
      <c r="A338" s="23">
        <f t="shared" si="40"/>
        <v>321</v>
      </c>
      <c r="B338" s="24">
        <f t="shared" ref="B338:B401" si="45">IF(Pay_Num&lt;&gt;"",DATE(YEAR(Loan_Start),MONTH(Loan_Start)+(Pay_Num)*12/Num_Pmt_Per_Year,DAY(Loan_Start)),"")</f>
        <v>50383</v>
      </c>
      <c r="C338" s="29">
        <f t="shared" si="41"/>
        <v>0</v>
      </c>
      <c r="D338" s="29">
        <f t="shared" si="44"/>
        <v>2111.3473611911095</v>
      </c>
      <c r="E338" s="30">
        <f t="shared" ref="E338:E401" si="46">IF(AND(Pay_Num&lt;&gt;"",Sched_Pay+Scheduled_Extra_Payments&lt;Beg_Bal),Scheduled_Extra_Payments,IF(AND(Pay_Num&lt;&gt;"",Beg_Bal-Sched_Pay&gt;0),Beg_Bal-Sched_Pay,IF(Pay_Num&lt;&gt;"",0,"")))</f>
        <v>0</v>
      </c>
      <c r="F338" s="29">
        <f t="shared" ref="F338:F401" si="47">IF(AND(Pay_Num&lt;&gt;"",Sched_Pay+Extra_Pay&lt;Beg_Bal),Sched_Pay+Extra_Pay,IF(Pay_Num&lt;&gt;"",Beg_Bal,""))</f>
        <v>0</v>
      </c>
      <c r="G338" s="29">
        <f t="shared" si="42"/>
        <v>0</v>
      </c>
      <c r="H338" s="29">
        <f t="shared" si="43"/>
        <v>0</v>
      </c>
      <c r="I338" s="29">
        <f t="shared" ref="I338:I401" si="48">IF(AND(Pay_Num&lt;&gt;"",Sched_Pay+Extra_Pay&lt;Beg_Bal),Beg_Bal-Princ,IF(Pay_Num&lt;&gt;"",0,""))</f>
        <v>0</v>
      </c>
      <c r="J338" s="29">
        <f>SUM($H$18:$H338)</f>
        <v>233404.208357333</v>
      </c>
    </row>
    <row r="339" spans="1:10" x14ac:dyDescent="0.25">
      <c r="A339" s="23">
        <f t="shared" ref="A339:A402" si="49">IF(Values_Entered,A338+1,"")</f>
        <v>322</v>
      </c>
      <c r="B339" s="24">
        <f t="shared" si="45"/>
        <v>50414</v>
      </c>
      <c r="C339" s="29">
        <f t="shared" ref="C339:C376" si="50">IF(Pay_Num&lt;&gt;"",I338,"")</f>
        <v>0</v>
      </c>
      <c r="D339" s="29">
        <f t="shared" si="44"/>
        <v>2111.3473611911095</v>
      </c>
      <c r="E339" s="30">
        <f t="shared" si="46"/>
        <v>0</v>
      </c>
      <c r="F339" s="29">
        <f t="shared" si="47"/>
        <v>0</v>
      </c>
      <c r="G339" s="29">
        <f t="shared" ref="G339:G402" si="51">IF(Pay_Num&lt;&gt;"",Total_Pay-Int,"")</f>
        <v>0</v>
      </c>
      <c r="H339" s="29">
        <f t="shared" ref="H339:H402" si="52">IF(Pay_Num&lt;&gt;"",Beg_Bal*Interest_Rate/Num_Pmt_Per_Year,"")</f>
        <v>0</v>
      </c>
      <c r="I339" s="29">
        <f t="shared" si="48"/>
        <v>0</v>
      </c>
      <c r="J339" s="29">
        <f>SUM($H$18:$H339)</f>
        <v>233404.208357333</v>
      </c>
    </row>
    <row r="340" spans="1:10" x14ac:dyDescent="0.25">
      <c r="A340" s="23">
        <f t="shared" si="49"/>
        <v>323</v>
      </c>
      <c r="B340" s="24">
        <f t="shared" si="45"/>
        <v>50445</v>
      </c>
      <c r="C340" s="29">
        <f t="shared" si="50"/>
        <v>0</v>
      </c>
      <c r="D340" s="29">
        <f t="shared" ref="D340:D403" si="53">IF(Pay_Num&lt;&gt;"",Scheduled_Monthly_Payment,"")</f>
        <v>2111.3473611911095</v>
      </c>
      <c r="E340" s="30">
        <f t="shared" si="46"/>
        <v>0</v>
      </c>
      <c r="F340" s="29">
        <f t="shared" si="47"/>
        <v>0</v>
      </c>
      <c r="G340" s="29">
        <f t="shared" si="51"/>
        <v>0</v>
      </c>
      <c r="H340" s="29">
        <f t="shared" si="52"/>
        <v>0</v>
      </c>
      <c r="I340" s="29">
        <f t="shared" si="48"/>
        <v>0</v>
      </c>
      <c r="J340" s="29">
        <f>SUM($H$18:$H340)</f>
        <v>233404.208357333</v>
      </c>
    </row>
    <row r="341" spans="1:10" x14ac:dyDescent="0.25">
      <c r="A341" s="23">
        <f t="shared" si="49"/>
        <v>324</v>
      </c>
      <c r="B341" s="24">
        <f t="shared" si="45"/>
        <v>50473</v>
      </c>
      <c r="C341" s="29">
        <f t="shared" si="50"/>
        <v>0</v>
      </c>
      <c r="D341" s="29">
        <f t="shared" si="53"/>
        <v>2111.3473611911095</v>
      </c>
      <c r="E341" s="30">
        <f t="shared" si="46"/>
        <v>0</v>
      </c>
      <c r="F341" s="29">
        <f t="shared" si="47"/>
        <v>0</v>
      </c>
      <c r="G341" s="29">
        <f t="shared" si="51"/>
        <v>0</v>
      </c>
      <c r="H341" s="29">
        <f t="shared" si="52"/>
        <v>0</v>
      </c>
      <c r="I341" s="29">
        <f t="shared" si="48"/>
        <v>0</v>
      </c>
      <c r="J341" s="29">
        <f>SUM($H$18:$H341)</f>
        <v>233404.208357333</v>
      </c>
    </row>
    <row r="342" spans="1:10" x14ac:dyDescent="0.25">
      <c r="A342" s="23">
        <f t="shared" si="49"/>
        <v>325</v>
      </c>
      <c r="B342" s="24">
        <f t="shared" si="45"/>
        <v>50504</v>
      </c>
      <c r="C342" s="29">
        <f t="shared" si="50"/>
        <v>0</v>
      </c>
      <c r="D342" s="29">
        <f t="shared" si="53"/>
        <v>2111.3473611911095</v>
      </c>
      <c r="E342" s="30">
        <f t="shared" si="46"/>
        <v>0</v>
      </c>
      <c r="F342" s="29">
        <f t="shared" si="47"/>
        <v>0</v>
      </c>
      <c r="G342" s="29">
        <f t="shared" si="51"/>
        <v>0</v>
      </c>
      <c r="H342" s="29">
        <f t="shared" si="52"/>
        <v>0</v>
      </c>
      <c r="I342" s="29">
        <f t="shared" si="48"/>
        <v>0</v>
      </c>
      <c r="J342" s="29">
        <f>SUM($H$18:$H342)</f>
        <v>233404.208357333</v>
      </c>
    </row>
    <row r="343" spans="1:10" x14ac:dyDescent="0.25">
      <c r="A343" s="23">
        <f t="shared" si="49"/>
        <v>326</v>
      </c>
      <c r="B343" s="24">
        <f t="shared" si="45"/>
        <v>50534</v>
      </c>
      <c r="C343" s="29">
        <f t="shared" si="50"/>
        <v>0</v>
      </c>
      <c r="D343" s="29">
        <f t="shared" si="53"/>
        <v>2111.3473611911095</v>
      </c>
      <c r="E343" s="30">
        <f t="shared" si="46"/>
        <v>0</v>
      </c>
      <c r="F343" s="29">
        <f t="shared" si="47"/>
        <v>0</v>
      </c>
      <c r="G343" s="29">
        <f t="shared" si="51"/>
        <v>0</v>
      </c>
      <c r="H343" s="29">
        <f t="shared" si="52"/>
        <v>0</v>
      </c>
      <c r="I343" s="29">
        <f t="shared" si="48"/>
        <v>0</v>
      </c>
      <c r="J343" s="29">
        <f>SUM($H$18:$H343)</f>
        <v>233404.208357333</v>
      </c>
    </row>
    <row r="344" spans="1:10" x14ac:dyDescent="0.25">
      <c r="A344" s="23">
        <f t="shared" si="49"/>
        <v>327</v>
      </c>
      <c r="B344" s="24">
        <f t="shared" si="45"/>
        <v>50565</v>
      </c>
      <c r="C344" s="29">
        <f t="shared" si="50"/>
        <v>0</v>
      </c>
      <c r="D344" s="29">
        <f t="shared" si="53"/>
        <v>2111.3473611911095</v>
      </c>
      <c r="E344" s="30">
        <f t="shared" si="46"/>
        <v>0</v>
      </c>
      <c r="F344" s="29">
        <f t="shared" si="47"/>
        <v>0</v>
      </c>
      <c r="G344" s="29">
        <f t="shared" si="51"/>
        <v>0</v>
      </c>
      <c r="H344" s="29">
        <f t="shared" si="52"/>
        <v>0</v>
      </c>
      <c r="I344" s="29">
        <f t="shared" si="48"/>
        <v>0</v>
      </c>
      <c r="J344" s="29">
        <f>SUM($H$18:$H344)</f>
        <v>233404.208357333</v>
      </c>
    </row>
    <row r="345" spans="1:10" x14ac:dyDescent="0.25">
      <c r="A345" s="23">
        <f t="shared" si="49"/>
        <v>328</v>
      </c>
      <c r="B345" s="24">
        <f t="shared" si="45"/>
        <v>50595</v>
      </c>
      <c r="C345" s="29">
        <f t="shared" si="50"/>
        <v>0</v>
      </c>
      <c r="D345" s="29">
        <f t="shared" si="53"/>
        <v>2111.3473611911095</v>
      </c>
      <c r="E345" s="30">
        <f t="shared" si="46"/>
        <v>0</v>
      </c>
      <c r="F345" s="29">
        <f t="shared" si="47"/>
        <v>0</v>
      </c>
      <c r="G345" s="29">
        <f t="shared" si="51"/>
        <v>0</v>
      </c>
      <c r="H345" s="29">
        <f t="shared" si="52"/>
        <v>0</v>
      </c>
      <c r="I345" s="29">
        <f t="shared" si="48"/>
        <v>0</v>
      </c>
      <c r="J345" s="29">
        <f>SUM($H$18:$H345)</f>
        <v>233404.208357333</v>
      </c>
    </row>
    <row r="346" spans="1:10" x14ac:dyDescent="0.25">
      <c r="A346" s="23">
        <f t="shared" si="49"/>
        <v>329</v>
      </c>
      <c r="B346" s="24">
        <f t="shared" si="45"/>
        <v>50626</v>
      </c>
      <c r="C346" s="29">
        <f t="shared" si="50"/>
        <v>0</v>
      </c>
      <c r="D346" s="29">
        <f t="shared" si="53"/>
        <v>2111.3473611911095</v>
      </c>
      <c r="E346" s="30">
        <f t="shared" si="46"/>
        <v>0</v>
      </c>
      <c r="F346" s="29">
        <f t="shared" si="47"/>
        <v>0</v>
      </c>
      <c r="G346" s="29">
        <f t="shared" si="51"/>
        <v>0</v>
      </c>
      <c r="H346" s="29">
        <f t="shared" si="52"/>
        <v>0</v>
      </c>
      <c r="I346" s="29">
        <f t="shared" si="48"/>
        <v>0</v>
      </c>
      <c r="J346" s="29">
        <f>SUM($H$18:$H346)</f>
        <v>233404.208357333</v>
      </c>
    </row>
    <row r="347" spans="1:10" x14ac:dyDescent="0.25">
      <c r="A347" s="23">
        <f t="shared" si="49"/>
        <v>330</v>
      </c>
      <c r="B347" s="24">
        <f t="shared" si="45"/>
        <v>50657</v>
      </c>
      <c r="C347" s="29">
        <f t="shared" si="50"/>
        <v>0</v>
      </c>
      <c r="D347" s="29">
        <f t="shared" si="53"/>
        <v>2111.3473611911095</v>
      </c>
      <c r="E347" s="30">
        <f t="shared" si="46"/>
        <v>0</v>
      </c>
      <c r="F347" s="29">
        <f t="shared" si="47"/>
        <v>0</v>
      </c>
      <c r="G347" s="29">
        <f t="shared" si="51"/>
        <v>0</v>
      </c>
      <c r="H347" s="29">
        <f t="shared" si="52"/>
        <v>0</v>
      </c>
      <c r="I347" s="29">
        <f t="shared" si="48"/>
        <v>0</v>
      </c>
      <c r="J347" s="29">
        <f>SUM($H$18:$H347)</f>
        <v>233404.208357333</v>
      </c>
    </row>
    <row r="348" spans="1:10" x14ac:dyDescent="0.25">
      <c r="A348" s="23">
        <f t="shared" si="49"/>
        <v>331</v>
      </c>
      <c r="B348" s="24">
        <f t="shared" si="45"/>
        <v>50687</v>
      </c>
      <c r="C348" s="29">
        <f t="shared" si="50"/>
        <v>0</v>
      </c>
      <c r="D348" s="29">
        <f t="shared" si="53"/>
        <v>2111.3473611911095</v>
      </c>
      <c r="E348" s="30">
        <f t="shared" si="46"/>
        <v>0</v>
      </c>
      <c r="F348" s="29">
        <f t="shared" si="47"/>
        <v>0</v>
      </c>
      <c r="G348" s="29">
        <f t="shared" si="51"/>
        <v>0</v>
      </c>
      <c r="H348" s="29">
        <f t="shared" si="52"/>
        <v>0</v>
      </c>
      <c r="I348" s="29">
        <f t="shared" si="48"/>
        <v>0</v>
      </c>
      <c r="J348" s="29">
        <f>SUM($H$18:$H348)</f>
        <v>233404.208357333</v>
      </c>
    </row>
    <row r="349" spans="1:10" x14ac:dyDescent="0.25">
      <c r="A349" s="23">
        <f t="shared" si="49"/>
        <v>332</v>
      </c>
      <c r="B349" s="24">
        <f t="shared" si="45"/>
        <v>50718</v>
      </c>
      <c r="C349" s="29">
        <f t="shared" si="50"/>
        <v>0</v>
      </c>
      <c r="D349" s="29">
        <f t="shared" si="53"/>
        <v>2111.3473611911095</v>
      </c>
      <c r="E349" s="30">
        <f t="shared" si="46"/>
        <v>0</v>
      </c>
      <c r="F349" s="29">
        <f t="shared" si="47"/>
        <v>0</v>
      </c>
      <c r="G349" s="29">
        <f t="shared" si="51"/>
        <v>0</v>
      </c>
      <c r="H349" s="29">
        <f t="shared" si="52"/>
        <v>0</v>
      </c>
      <c r="I349" s="29">
        <f t="shared" si="48"/>
        <v>0</v>
      </c>
      <c r="J349" s="29">
        <f>SUM($H$18:$H349)</f>
        <v>233404.208357333</v>
      </c>
    </row>
    <row r="350" spans="1:10" x14ac:dyDescent="0.25">
      <c r="A350" s="23">
        <f t="shared" si="49"/>
        <v>333</v>
      </c>
      <c r="B350" s="24">
        <f t="shared" si="45"/>
        <v>50748</v>
      </c>
      <c r="C350" s="29">
        <f t="shared" si="50"/>
        <v>0</v>
      </c>
      <c r="D350" s="29">
        <f t="shared" si="53"/>
        <v>2111.3473611911095</v>
      </c>
      <c r="E350" s="30">
        <f t="shared" si="46"/>
        <v>0</v>
      </c>
      <c r="F350" s="29">
        <f t="shared" si="47"/>
        <v>0</v>
      </c>
      <c r="G350" s="29">
        <f t="shared" si="51"/>
        <v>0</v>
      </c>
      <c r="H350" s="29">
        <f t="shared" si="52"/>
        <v>0</v>
      </c>
      <c r="I350" s="29">
        <f t="shared" si="48"/>
        <v>0</v>
      </c>
      <c r="J350" s="29">
        <f>SUM($H$18:$H350)</f>
        <v>233404.208357333</v>
      </c>
    </row>
    <row r="351" spans="1:10" x14ac:dyDescent="0.25">
      <c r="A351" s="23">
        <f t="shared" si="49"/>
        <v>334</v>
      </c>
      <c r="B351" s="24">
        <f t="shared" si="45"/>
        <v>50779</v>
      </c>
      <c r="C351" s="29">
        <f t="shared" si="50"/>
        <v>0</v>
      </c>
      <c r="D351" s="29">
        <f t="shared" si="53"/>
        <v>2111.3473611911095</v>
      </c>
      <c r="E351" s="30">
        <f t="shared" si="46"/>
        <v>0</v>
      </c>
      <c r="F351" s="29">
        <f t="shared" si="47"/>
        <v>0</v>
      </c>
      <c r="G351" s="29">
        <f t="shared" si="51"/>
        <v>0</v>
      </c>
      <c r="H351" s="29">
        <f t="shared" si="52"/>
        <v>0</v>
      </c>
      <c r="I351" s="29">
        <f t="shared" si="48"/>
        <v>0</v>
      </c>
      <c r="J351" s="29">
        <f>SUM($H$18:$H351)</f>
        <v>233404.208357333</v>
      </c>
    </row>
    <row r="352" spans="1:10" x14ac:dyDescent="0.25">
      <c r="A352" s="23">
        <f t="shared" si="49"/>
        <v>335</v>
      </c>
      <c r="B352" s="24">
        <f t="shared" si="45"/>
        <v>50810</v>
      </c>
      <c r="C352" s="29">
        <f t="shared" si="50"/>
        <v>0</v>
      </c>
      <c r="D352" s="29">
        <f t="shared" si="53"/>
        <v>2111.3473611911095</v>
      </c>
      <c r="E352" s="30">
        <f t="shared" si="46"/>
        <v>0</v>
      </c>
      <c r="F352" s="29">
        <f t="shared" si="47"/>
        <v>0</v>
      </c>
      <c r="G352" s="29">
        <f t="shared" si="51"/>
        <v>0</v>
      </c>
      <c r="H352" s="29">
        <f t="shared" si="52"/>
        <v>0</v>
      </c>
      <c r="I352" s="29">
        <f t="shared" si="48"/>
        <v>0</v>
      </c>
      <c r="J352" s="29">
        <f>SUM($H$18:$H352)</f>
        <v>233404.208357333</v>
      </c>
    </row>
    <row r="353" spans="1:10" x14ac:dyDescent="0.25">
      <c r="A353" s="23">
        <f t="shared" si="49"/>
        <v>336</v>
      </c>
      <c r="B353" s="24">
        <f t="shared" si="45"/>
        <v>50838</v>
      </c>
      <c r="C353" s="29">
        <f t="shared" si="50"/>
        <v>0</v>
      </c>
      <c r="D353" s="29">
        <f t="shared" si="53"/>
        <v>2111.3473611911095</v>
      </c>
      <c r="E353" s="30">
        <f t="shared" si="46"/>
        <v>0</v>
      </c>
      <c r="F353" s="29">
        <f t="shared" si="47"/>
        <v>0</v>
      </c>
      <c r="G353" s="29">
        <f t="shared" si="51"/>
        <v>0</v>
      </c>
      <c r="H353" s="29">
        <f t="shared" si="52"/>
        <v>0</v>
      </c>
      <c r="I353" s="29">
        <f t="shared" si="48"/>
        <v>0</v>
      </c>
      <c r="J353" s="29">
        <f>SUM($H$18:$H353)</f>
        <v>233404.208357333</v>
      </c>
    </row>
    <row r="354" spans="1:10" x14ac:dyDescent="0.25">
      <c r="A354" s="23">
        <f t="shared" si="49"/>
        <v>337</v>
      </c>
      <c r="B354" s="24">
        <f t="shared" si="45"/>
        <v>50869</v>
      </c>
      <c r="C354" s="29">
        <f t="shared" si="50"/>
        <v>0</v>
      </c>
      <c r="D354" s="29">
        <f t="shared" si="53"/>
        <v>2111.3473611911095</v>
      </c>
      <c r="E354" s="30">
        <f t="shared" si="46"/>
        <v>0</v>
      </c>
      <c r="F354" s="29">
        <f t="shared" si="47"/>
        <v>0</v>
      </c>
      <c r="G354" s="29">
        <f t="shared" si="51"/>
        <v>0</v>
      </c>
      <c r="H354" s="29">
        <f t="shared" si="52"/>
        <v>0</v>
      </c>
      <c r="I354" s="29">
        <f t="shared" si="48"/>
        <v>0</v>
      </c>
      <c r="J354" s="29">
        <f>SUM($H$18:$H354)</f>
        <v>233404.208357333</v>
      </c>
    </row>
    <row r="355" spans="1:10" x14ac:dyDescent="0.25">
      <c r="A355" s="23">
        <f t="shared" si="49"/>
        <v>338</v>
      </c>
      <c r="B355" s="24">
        <f t="shared" si="45"/>
        <v>50899</v>
      </c>
      <c r="C355" s="29">
        <f t="shared" si="50"/>
        <v>0</v>
      </c>
      <c r="D355" s="29">
        <f t="shared" si="53"/>
        <v>2111.3473611911095</v>
      </c>
      <c r="E355" s="30">
        <f t="shared" si="46"/>
        <v>0</v>
      </c>
      <c r="F355" s="29">
        <f t="shared" si="47"/>
        <v>0</v>
      </c>
      <c r="G355" s="29">
        <f t="shared" si="51"/>
        <v>0</v>
      </c>
      <c r="H355" s="29">
        <f t="shared" si="52"/>
        <v>0</v>
      </c>
      <c r="I355" s="29">
        <f t="shared" si="48"/>
        <v>0</v>
      </c>
      <c r="J355" s="29">
        <f>SUM($H$18:$H355)</f>
        <v>233404.208357333</v>
      </c>
    </row>
    <row r="356" spans="1:10" x14ac:dyDescent="0.25">
      <c r="A356" s="23">
        <f t="shared" si="49"/>
        <v>339</v>
      </c>
      <c r="B356" s="24">
        <f t="shared" si="45"/>
        <v>50930</v>
      </c>
      <c r="C356" s="29">
        <f t="shared" si="50"/>
        <v>0</v>
      </c>
      <c r="D356" s="29">
        <f t="shared" si="53"/>
        <v>2111.3473611911095</v>
      </c>
      <c r="E356" s="30">
        <f t="shared" si="46"/>
        <v>0</v>
      </c>
      <c r="F356" s="29">
        <f t="shared" si="47"/>
        <v>0</v>
      </c>
      <c r="G356" s="29">
        <f t="shared" si="51"/>
        <v>0</v>
      </c>
      <c r="H356" s="29">
        <f t="shared" si="52"/>
        <v>0</v>
      </c>
      <c r="I356" s="29">
        <f t="shared" si="48"/>
        <v>0</v>
      </c>
      <c r="J356" s="29">
        <f>SUM($H$18:$H356)</f>
        <v>233404.208357333</v>
      </c>
    </row>
    <row r="357" spans="1:10" x14ac:dyDescent="0.25">
      <c r="A357" s="23">
        <f t="shared" si="49"/>
        <v>340</v>
      </c>
      <c r="B357" s="24">
        <f t="shared" si="45"/>
        <v>50960</v>
      </c>
      <c r="C357" s="29">
        <f t="shared" si="50"/>
        <v>0</v>
      </c>
      <c r="D357" s="29">
        <f t="shared" si="53"/>
        <v>2111.3473611911095</v>
      </c>
      <c r="E357" s="30">
        <f t="shared" si="46"/>
        <v>0</v>
      </c>
      <c r="F357" s="29">
        <f t="shared" si="47"/>
        <v>0</v>
      </c>
      <c r="G357" s="29">
        <f t="shared" si="51"/>
        <v>0</v>
      </c>
      <c r="H357" s="29">
        <f t="shared" si="52"/>
        <v>0</v>
      </c>
      <c r="I357" s="29">
        <f t="shared" si="48"/>
        <v>0</v>
      </c>
      <c r="J357" s="29">
        <f>SUM($H$18:$H357)</f>
        <v>233404.208357333</v>
      </c>
    </row>
    <row r="358" spans="1:10" x14ac:dyDescent="0.25">
      <c r="A358" s="23">
        <f t="shared" si="49"/>
        <v>341</v>
      </c>
      <c r="B358" s="24">
        <f t="shared" si="45"/>
        <v>50991</v>
      </c>
      <c r="C358" s="29">
        <f t="shared" si="50"/>
        <v>0</v>
      </c>
      <c r="D358" s="29">
        <f t="shared" si="53"/>
        <v>2111.3473611911095</v>
      </c>
      <c r="E358" s="30">
        <f t="shared" si="46"/>
        <v>0</v>
      </c>
      <c r="F358" s="29">
        <f t="shared" si="47"/>
        <v>0</v>
      </c>
      <c r="G358" s="29">
        <f t="shared" si="51"/>
        <v>0</v>
      </c>
      <c r="H358" s="29">
        <f t="shared" si="52"/>
        <v>0</v>
      </c>
      <c r="I358" s="29">
        <f t="shared" si="48"/>
        <v>0</v>
      </c>
      <c r="J358" s="29">
        <f>SUM($H$18:$H358)</f>
        <v>233404.208357333</v>
      </c>
    </row>
    <row r="359" spans="1:10" x14ac:dyDescent="0.25">
      <c r="A359" s="23">
        <f t="shared" si="49"/>
        <v>342</v>
      </c>
      <c r="B359" s="24">
        <f t="shared" si="45"/>
        <v>51022</v>
      </c>
      <c r="C359" s="29">
        <f t="shared" si="50"/>
        <v>0</v>
      </c>
      <c r="D359" s="29">
        <f t="shared" si="53"/>
        <v>2111.3473611911095</v>
      </c>
      <c r="E359" s="30">
        <f t="shared" si="46"/>
        <v>0</v>
      </c>
      <c r="F359" s="29">
        <f t="shared" si="47"/>
        <v>0</v>
      </c>
      <c r="G359" s="29">
        <f t="shared" si="51"/>
        <v>0</v>
      </c>
      <c r="H359" s="29">
        <f t="shared" si="52"/>
        <v>0</v>
      </c>
      <c r="I359" s="29">
        <f t="shared" si="48"/>
        <v>0</v>
      </c>
      <c r="J359" s="29">
        <f>SUM($H$18:$H359)</f>
        <v>233404.208357333</v>
      </c>
    </row>
    <row r="360" spans="1:10" x14ac:dyDescent="0.25">
      <c r="A360" s="23">
        <f t="shared" si="49"/>
        <v>343</v>
      </c>
      <c r="B360" s="24">
        <f t="shared" si="45"/>
        <v>51052</v>
      </c>
      <c r="C360" s="29">
        <f t="shared" si="50"/>
        <v>0</v>
      </c>
      <c r="D360" s="29">
        <f t="shared" si="53"/>
        <v>2111.3473611911095</v>
      </c>
      <c r="E360" s="30">
        <f t="shared" si="46"/>
        <v>0</v>
      </c>
      <c r="F360" s="29">
        <f t="shared" si="47"/>
        <v>0</v>
      </c>
      <c r="G360" s="29">
        <f t="shared" si="51"/>
        <v>0</v>
      </c>
      <c r="H360" s="29">
        <f t="shared" si="52"/>
        <v>0</v>
      </c>
      <c r="I360" s="29">
        <f t="shared" si="48"/>
        <v>0</v>
      </c>
      <c r="J360" s="29">
        <f>SUM($H$18:$H360)</f>
        <v>233404.208357333</v>
      </c>
    </row>
    <row r="361" spans="1:10" x14ac:dyDescent="0.25">
      <c r="A361" s="23">
        <f t="shared" si="49"/>
        <v>344</v>
      </c>
      <c r="B361" s="24">
        <f t="shared" si="45"/>
        <v>51083</v>
      </c>
      <c r="C361" s="29">
        <f t="shared" si="50"/>
        <v>0</v>
      </c>
      <c r="D361" s="29">
        <f t="shared" si="53"/>
        <v>2111.3473611911095</v>
      </c>
      <c r="E361" s="30">
        <f t="shared" si="46"/>
        <v>0</v>
      </c>
      <c r="F361" s="29">
        <f t="shared" si="47"/>
        <v>0</v>
      </c>
      <c r="G361" s="29">
        <f t="shared" si="51"/>
        <v>0</v>
      </c>
      <c r="H361" s="29">
        <f t="shared" si="52"/>
        <v>0</v>
      </c>
      <c r="I361" s="29">
        <f t="shared" si="48"/>
        <v>0</v>
      </c>
      <c r="J361" s="29">
        <f>SUM($H$18:$H361)</f>
        <v>233404.208357333</v>
      </c>
    </row>
    <row r="362" spans="1:10" x14ac:dyDescent="0.25">
      <c r="A362" s="23">
        <f t="shared" si="49"/>
        <v>345</v>
      </c>
      <c r="B362" s="24">
        <f t="shared" si="45"/>
        <v>51113</v>
      </c>
      <c r="C362" s="29">
        <f t="shared" si="50"/>
        <v>0</v>
      </c>
      <c r="D362" s="29">
        <f t="shared" si="53"/>
        <v>2111.3473611911095</v>
      </c>
      <c r="E362" s="30">
        <f t="shared" si="46"/>
        <v>0</v>
      </c>
      <c r="F362" s="29">
        <f t="shared" si="47"/>
        <v>0</v>
      </c>
      <c r="G362" s="29">
        <f t="shared" si="51"/>
        <v>0</v>
      </c>
      <c r="H362" s="29">
        <f t="shared" si="52"/>
        <v>0</v>
      </c>
      <c r="I362" s="29">
        <f t="shared" si="48"/>
        <v>0</v>
      </c>
      <c r="J362" s="29">
        <f>SUM($H$18:$H362)</f>
        <v>233404.208357333</v>
      </c>
    </row>
    <row r="363" spans="1:10" x14ac:dyDescent="0.25">
      <c r="A363" s="23">
        <f t="shared" si="49"/>
        <v>346</v>
      </c>
      <c r="B363" s="24">
        <f t="shared" si="45"/>
        <v>51144</v>
      </c>
      <c r="C363" s="29">
        <f t="shared" si="50"/>
        <v>0</v>
      </c>
      <c r="D363" s="29">
        <f t="shared" si="53"/>
        <v>2111.3473611911095</v>
      </c>
      <c r="E363" s="30">
        <f t="shared" si="46"/>
        <v>0</v>
      </c>
      <c r="F363" s="29">
        <f t="shared" si="47"/>
        <v>0</v>
      </c>
      <c r="G363" s="29">
        <f t="shared" si="51"/>
        <v>0</v>
      </c>
      <c r="H363" s="29">
        <f t="shared" si="52"/>
        <v>0</v>
      </c>
      <c r="I363" s="29">
        <f t="shared" si="48"/>
        <v>0</v>
      </c>
      <c r="J363" s="29">
        <f>SUM($H$18:$H363)</f>
        <v>233404.208357333</v>
      </c>
    </row>
    <row r="364" spans="1:10" x14ac:dyDescent="0.25">
      <c r="A364" s="23">
        <f t="shared" si="49"/>
        <v>347</v>
      </c>
      <c r="B364" s="24">
        <f t="shared" si="45"/>
        <v>51175</v>
      </c>
      <c r="C364" s="29">
        <f t="shared" si="50"/>
        <v>0</v>
      </c>
      <c r="D364" s="29">
        <f t="shared" si="53"/>
        <v>2111.3473611911095</v>
      </c>
      <c r="E364" s="30">
        <f t="shared" si="46"/>
        <v>0</v>
      </c>
      <c r="F364" s="29">
        <f t="shared" si="47"/>
        <v>0</v>
      </c>
      <c r="G364" s="29">
        <f t="shared" si="51"/>
        <v>0</v>
      </c>
      <c r="H364" s="29">
        <f t="shared" si="52"/>
        <v>0</v>
      </c>
      <c r="I364" s="29">
        <f t="shared" si="48"/>
        <v>0</v>
      </c>
      <c r="J364" s="29">
        <f>SUM($H$18:$H364)</f>
        <v>233404.208357333</v>
      </c>
    </row>
    <row r="365" spans="1:10" x14ac:dyDescent="0.25">
      <c r="A365" s="23">
        <f t="shared" si="49"/>
        <v>348</v>
      </c>
      <c r="B365" s="24">
        <f t="shared" si="45"/>
        <v>51204</v>
      </c>
      <c r="C365" s="29">
        <f t="shared" si="50"/>
        <v>0</v>
      </c>
      <c r="D365" s="29">
        <f t="shared" si="53"/>
        <v>2111.3473611911095</v>
      </c>
      <c r="E365" s="30">
        <f t="shared" si="46"/>
        <v>0</v>
      </c>
      <c r="F365" s="29">
        <f t="shared" si="47"/>
        <v>0</v>
      </c>
      <c r="G365" s="29">
        <f t="shared" si="51"/>
        <v>0</v>
      </c>
      <c r="H365" s="29">
        <f t="shared" si="52"/>
        <v>0</v>
      </c>
      <c r="I365" s="29">
        <f t="shared" si="48"/>
        <v>0</v>
      </c>
      <c r="J365" s="29">
        <f>SUM($H$18:$H365)</f>
        <v>233404.208357333</v>
      </c>
    </row>
    <row r="366" spans="1:10" x14ac:dyDescent="0.25">
      <c r="A366" s="23">
        <f t="shared" si="49"/>
        <v>349</v>
      </c>
      <c r="B366" s="24">
        <f t="shared" si="45"/>
        <v>51235</v>
      </c>
      <c r="C366" s="29">
        <f t="shared" si="50"/>
        <v>0</v>
      </c>
      <c r="D366" s="29">
        <f t="shared" si="53"/>
        <v>2111.3473611911095</v>
      </c>
      <c r="E366" s="30">
        <f t="shared" si="46"/>
        <v>0</v>
      </c>
      <c r="F366" s="29">
        <f t="shared" si="47"/>
        <v>0</v>
      </c>
      <c r="G366" s="29">
        <f t="shared" si="51"/>
        <v>0</v>
      </c>
      <c r="H366" s="29">
        <f t="shared" si="52"/>
        <v>0</v>
      </c>
      <c r="I366" s="29">
        <f t="shared" si="48"/>
        <v>0</v>
      </c>
      <c r="J366" s="29">
        <f>SUM($H$18:$H366)</f>
        <v>233404.208357333</v>
      </c>
    </row>
    <row r="367" spans="1:10" x14ac:dyDescent="0.25">
      <c r="A367" s="23">
        <f t="shared" si="49"/>
        <v>350</v>
      </c>
      <c r="B367" s="24">
        <f t="shared" si="45"/>
        <v>51265</v>
      </c>
      <c r="C367" s="29">
        <f t="shared" si="50"/>
        <v>0</v>
      </c>
      <c r="D367" s="29">
        <f t="shared" si="53"/>
        <v>2111.3473611911095</v>
      </c>
      <c r="E367" s="30">
        <f t="shared" si="46"/>
        <v>0</v>
      </c>
      <c r="F367" s="29">
        <f t="shared" si="47"/>
        <v>0</v>
      </c>
      <c r="G367" s="29">
        <f t="shared" si="51"/>
        <v>0</v>
      </c>
      <c r="H367" s="29">
        <f t="shared" si="52"/>
        <v>0</v>
      </c>
      <c r="I367" s="29">
        <f t="shared" si="48"/>
        <v>0</v>
      </c>
      <c r="J367" s="29">
        <f>SUM($H$18:$H367)</f>
        <v>233404.208357333</v>
      </c>
    </row>
    <row r="368" spans="1:10" x14ac:dyDescent="0.25">
      <c r="A368" s="23">
        <f t="shared" si="49"/>
        <v>351</v>
      </c>
      <c r="B368" s="24">
        <f t="shared" si="45"/>
        <v>51296</v>
      </c>
      <c r="C368" s="29">
        <f t="shared" si="50"/>
        <v>0</v>
      </c>
      <c r="D368" s="29">
        <f t="shared" si="53"/>
        <v>2111.3473611911095</v>
      </c>
      <c r="E368" s="30">
        <f t="shared" si="46"/>
        <v>0</v>
      </c>
      <c r="F368" s="29">
        <f t="shared" si="47"/>
        <v>0</v>
      </c>
      <c r="G368" s="29">
        <f t="shared" si="51"/>
        <v>0</v>
      </c>
      <c r="H368" s="29">
        <f t="shared" si="52"/>
        <v>0</v>
      </c>
      <c r="I368" s="29">
        <f t="shared" si="48"/>
        <v>0</v>
      </c>
      <c r="J368" s="29">
        <f>SUM($H$18:$H368)</f>
        <v>233404.208357333</v>
      </c>
    </row>
    <row r="369" spans="1:10" x14ac:dyDescent="0.25">
      <c r="A369" s="23">
        <f t="shared" si="49"/>
        <v>352</v>
      </c>
      <c r="B369" s="24">
        <f t="shared" si="45"/>
        <v>51326</v>
      </c>
      <c r="C369" s="29">
        <f t="shared" si="50"/>
        <v>0</v>
      </c>
      <c r="D369" s="29">
        <f t="shared" si="53"/>
        <v>2111.3473611911095</v>
      </c>
      <c r="E369" s="30">
        <f t="shared" si="46"/>
        <v>0</v>
      </c>
      <c r="F369" s="29">
        <f t="shared" si="47"/>
        <v>0</v>
      </c>
      <c r="G369" s="29">
        <f t="shared" si="51"/>
        <v>0</v>
      </c>
      <c r="H369" s="29">
        <f t="shared" si="52"/>
        <v>0</v>
      </c>
      <c r="I369" s="29">
        <f t="shared" si="48"/>
        <v>0</v>
      </c>
      <c r="J369" s="29">
        <f>SUM($H$18:$H369)</f>
        <v>233404.208357333</v>
      </c>
    </row>
    <row r="370" spans="1:10" x14ac:dyDescent="0.25">
      <c r="A370" s="23">
        <f t="shared" si="49"/>
        <v>353</v>
      </c>
      <c r="B370" s="24">
        <f t="shared" si="45"/>
        <v>51357</v>
      </c>
      <c r="C370" s="29">
        <f t="shared" si="50"/>
        <v>0</v>
      </c>
      <c r="D370" s="29">
        <f t="shared" si="53"/>
        <v>2111.3473611911095</v>
      </c>
      <c r="E370" s="30">
        <f t="shared" si="46"/>
        <v>0</v>
      </c>
      <c r="F370" s="29">
        <f t="shared" si="47"/>
        <v>0</v>
      </c>
      <c r="G370" s="29">
        <f t="shared" si="51"/>
        <v>0</v>
      </c>
      <c r="H370" s="29">
        <f t="shared" si="52"/>
        <v>0</v>
      </c>
      <c r="I370" s="29">
        <f t="shared" si="48"/>
        <v>0</v>
      </c>
      <c r="J370" s="29">
        <f>SUM($H$18:$H370)</f>
        <v>233404.208357333</v>
      </c>
    </row>
    <row r="371" spans="1:10" x14ac:dyDescent="0.25">
      <c r="A371" s="23">
        <f t="shared" si="49"/>
        <v>354</v>
      </c>
      <c r="B371" s="24">
        <f t="shared" si="45"/>
        <v>51388</v>
      </c>
      <c r="C371" s="29">
        <f t="shared" si="50"/>
        <v>0</v>
      </c>
      <c r="D371" s="29">
        <f t="shared" si="53"/>
        <v>2111.3473611911095</v>
      </c>
      <c r="E371" s="30">
        <f t="shared" si="46"/>
        <v>0</v>
      </c>
      <c r="F371" s="29">
        <f t="shared" si="47"/>
        <v>0</v>
      </c>
      <c r="G371" s="29">
        <f t="shared" si="51"/>
        <v>0</v>
      </c>
      <c r="H371" s="29">
        <f t="shared" si="52"/>
        <v>0</v>
      </c>
      <c r="I371" s="29">
        <f t="shared" si="48"/>
        <v>0</v>
      </c>
      <c r="J371" s="29">
        <f>SUM($H$18:$H371)</f>
        <v>233404.208357333</v>
      </c>
    </row>
    <row r="372" spans="1:10" x14ac:dyDescent="0.25">
      <c r="A372" s="23">
        <f t="shared" si="49"/>
        <v>355</v>
      </c>
      <c r="B372" s="24">
        <f t="shared" si="45"/>
        <v>51418</v>
      </c>
      <c r="C372" s="29">
        <f t="shared" si="50"/>
        <v>0</v>
      </c>
      <c r="D372" s="29">
        <f t="shared" si="53"/>
        <v>2111.3473611911095</v>
      </c>
      <c r="E372" s="30">
        <f t="shared" si="46"/>
        <v>0</v>
      </c>
      <c r="F372" s="29">
        <f t="shared" si="47"/>
        <v>0</v>
      </c>
      <c r="G372" s="29">
        <f t="shared" si="51"/>
        <v>0</v>
      </c>
      <c r="H372" s="29">
        <f t="shared" si="52"/>
        <v>0</v>
      </c>
      <c r="I372" s="29">
        <f t="shared" si="48"/>
        <v>0</v>
      </c>
      <c r="J372" s="29">
        <f>SUM($H$18:$H372)</f>
        <v>233404.208357333</v>
      </c>
    </row>
    <row r="373" spans="1:10" x14ac:dyDescent="0.25">
      <c r="A373" s="23">
        <f t="shared" si="49"/>
        <v>356</v>
      </c>
      <c r="B373" s="24">
        <f t="shared" si="45"/>
        <v>51449</v>
      </c>
      <c r="C373" s="29">
        <f t="shared" si="50"/>
        <v>0</v>
      </c>
      <c r="D373" s="29">
        <f t="shared" si="53"/>
        <v>2111.3473611911095</v>
      </c>
      <c r="E373" s="30">
        <f t="shared" si="46"/>
        <v>0</v>
      </c>
      <c r="F373" s="29">
        <f t="shared" si="47"/>
        <v>0</v>
      </c>
      <c r="G373" s="29">
        <f t="shared" si="51"/>
        <v>0</v>
      </c>
      <c r="H373" s="29">
        <f t="shared" si="52"/>
        <v>0</v>
      </c>
      <c r="I373" s="29">
        <f t="shared" si="48"/>
        <v>0</v>
      </c>
      <c r="J373" s="29">
        <f>SUM($H$18:$H373)</f>
        <v>233404.208357333</v>
      </c>
    </row>
    <row r="374" spans="1:10" x14ac:dyDescent="0.25">
      <c r="A374" s="23">
        <f t="shared" si="49"/>
        <v>357</v>
      </c>
      <c r="B374" s="24">
        <f t="shared" si="45"/>
        <v>51479</v>
      </c>
      <c r="C374" s="29">
        <f t="shared" si="50"/>
        <v>0</v>
      </c>
      <c r="D374" s="29">
        <f t="shared" si="53"/>
        <v>2111.3473611911095</v>
      </c>
      <c r="E374" s="30">
        <f t="shared" si="46"/>
        <v>0</v>
      </c>
      <c r="F374" s="29">
        <f t="shared" si="47"/>
        <v>0</v>
      </c>
      <c r="G374" s="29">
        <f t="shared" si="51"/>
        <v>0</v>
      </c>
      <c r="H374" s="29">
        <f t="shared" si="52"/>
        <v>0</v>
      </c>
      <c r="I374" s="29">
        <f t="shared" si="48"/>
        <v>0</v>
      </c>
      <c r="J374" s="29">
        <f>SUM($H$18:$H374)</f>
        <v>233404.208357333</v>
      </c>
    </row>
    <row r="375" spans="1:10" x14ac:dyDescent="0.25">
      <c r="A375" s="23">
        <f t="shared" si="49"/>
        <v>358</v>
      </c>
      <c r="B375" s="24">
        <f t="shared" si="45"/>
        <v>51510</v>
      </c>
      <c r="C375" s="29">
        <f t="shared" si="50"/>
        <v>0</v>
      </c>
      <c r="D375" s="29">
        <f t="shared" si="53"/>
        <v>2111.3473611911095</v>
      </c>
      <c r="E375" s="30">
        <f t="shared" si="46"/>
        <v>0</v>
      </c>
      <c r="F375" s="29">
        <f t="shared" si="47"/>
        <v>0</v>
      </c>
      <c r="G375" s="29">
        <f t="shared" si="51"/>
        <v>0</v>
      </c>
      <c r="H375" s="29">
        <f t="shared" si="52"/>
        <v>0</v>
      </c>
      <c r="I375" s="29">
        <f t="shared" si="48"/>
        <v>0</v>
      </c>
      <c r="J375" s="29">
        <f>SUM($H$18:$H375)</f>
        <v>233404.208357333</v>
      </c>
    </row>
    <row r="376" spans="1:10" x14ac:dyDescent="0.25">
      <c r="A376" s="23">
        <f t="shared" si="49"/>
        <v>359</v>
      </c>
      <c r="B376" s="24">
        <f t="shared" si="45"/>
        <v>51541</v>
      </c>
      <c r="C376" s="29">
        <f t="shared" si="50"/>
        <v>0</v>
      </c>
      <c r="D376" s="29">
        <f t="shared" si="53"/>
        <v>2111.3473611911095</v>
      </c>
      <c r="E376" s="30">
        <f t="shared" si="46"/>
        <v>0</v>
      </c>
      <c r="F376" s="29">
        <f t="shared" si="47"/>
        <v>0</v>
      </c>
      <c r="G376" s="29">
        <f t="shared" si="51"/>
        <v>0</v>
      </c>
      <c r="H376" s="29">
        <f t="shared" si="52"/>
        <v>0</v>
      </c>
      <c r="I376" s="29">
        <f t="shared" si="48"/>
        <v>0</v>
      </c>
      <c r="J376" s="29">
        <f>SUM($H$18:$H376)</f>
        <v>233404.208357333</v>
      </c>
    </row>
    <row r="377" spans="1:10" x14ac:dyDescent="0.25">
      <c r="A377" s="23">
        <f t="shared" si="49"/>
        <v>360</v>
      </c>
      <c r="B377" s="24">
        <f t="shared" si="45"/>
        <v>51569</v>
      </c>
      <c r="C377" s="29">
        <f t="shared" ref="C377:C440" si="54">IF(Pay_Num&lt;&gt;"",I376,"")</f>
        <v>0</v>
      </c>
      <c r="D377" s="29">
        <f t="shared" si="53"/>
        <v>2111.3473611911095</v>
      </c>
      <c r="E377" s="30">
        <f t="shared" si="46"/>
        <v>0</v>
      </c>
      <c r="F377" s="29">
        <f t="shared" si="47"/>
        <v>0</v>
      </c>
      <c r="G377" s="29">
        <f t="shared" si="51"/>
        <v>0</v>
      </c>
      <c r="H377" s="29">
        <f t="shared" si="52"/>
        <v>0</v>
      </c>
      <c r="I377" s="29">
        <f t="shared" si="48"/>
        <v>0</v>
      </c>
      <c r="J377" s="29">
        <f>SUM($H$18:$H377)</f>
        <v>233404.208357333</v>
      </c>
    </row>
    <row r="378" spans="1:10" x14ac:dyDescent="0.25">
      <c r="A378" s="23">
        <f t="shared" si="49"/>
        <v>361</v>
      </c>
      <c r="B378" s="24">
        <f t="shared" si="45"/>
        <v>51600</v>
      </c>
      <c r="C378" s="29">
        <f t="shared" si="54"/>
        <v>0</v>
      </c>
      <c r="D378" s="29">
        <f t="shared" si="53"/>
        <v>2111.3473611911095</v>
      </c>
      <c r="E378" s="30">
        <f t="shared" si="46"/>
        <v>0</v>
      </c>
      <c r="F378" s="29">
        <f t="shared" si="47"/>
        <v>0</v>
      </c>
      <c r="G378" s="29">
        <f t="shared" si="51"/>
        <v>0</v>
      </c>
      <c r="H378" s="29">
        <f t="shared" si="52"/>
        <v>0</v>
      </c>
      <c r="I378" s="29">
        <f t="shared" si="48"/>
        <v>0</v>
      </c>
      <c r="J378" s="29">
        <f>SUM($H$18:$H378)</f>
        <v>233404.208357333</v>
      </c>
    </row>
    <row r="379" spans="1:10" x14ac:dyDescent="0.25">
      <c r="A379" s="23">
        <f t="shared" si="49"/>
        <v>362</v>
      </c>
      <c r="B379" s="24">
        <f t="shared" si="45"/>
        <v>51630</v>
      </c>
      <c r="C379" s="29">
        <f t="shared" si="54"/>
        <v>0</v>
      </c>
      <c r="D379" s="29">
        <f t="shared" si="53"/>
        <v>2111.3473611911095</v>
      </c>
      <c r="E379" s="30">
        <f t="shared" si="46"/>
        <v>0</v>
      </c>
      <c r="F379" s="29">
        <f t="shared" si="47"/>
        <v>0</v>
      </c>
      <c r="G379" s="29">
        <f t="shared" si="51"/>
        <v>0</v>
      </c>
      <c r="H379" s="29">
        <f t="shared" si="52"/>
        <v>0</v>
      </c>
      <c r="I379" s="29">
        <f t="shared" si="48"/>
        <v>0</v>
      </c>
      <c r="J379" s="29">
        <f>SUM($H$18:$H379)</f>
        <v>233404.208357333</v>
      </c>
    </row>
    <row r="380" spans="1:10" x14ac:dyDescent="0.25">
      <c r="A380" s="23">
        <f t="shared" si="49"/>
        <v>363</v>
      </c>
      <c r="B380" s="24">
        <f t="shared" si="45"/>
        <v>51661</v>
      </c>
      <c r="C380" s="29">
        <f t="shared" si="54"/>
        <v>0</v>
      </c>
      <c r="D380" s="29">
        <f t="shared" si="53"/>
        <v>2111.3473611911095</v>
      </c>
      <c r="E380" s="30">
        <f t="shared" si="46"/>
        <v>0</v>
      </c>
      <c r="F380" s="29">
        <f t="shared" si="47"/>
        <v>0</v>
      </c>
      <c r="G380" s="29">
        <f t="shared" si="51"/>
        <v>0</v>
      </c>
      <c r="H380" s="29">
        <f t="shared" si="52"/>
        <v>0</v>
      </c>
      <c r="I380" s="29">
        <f t="shared" si="48"/>
        <v>0</v>
      </c>
      <c r="J380" s="29">
        <f>SUM($H$18:$H380)</f>
        <v>233404.208357333</v>
      </c>
    </row>
    <row r="381" spans="1:10" x14ac:dyDescent="0.25">
      <c r="A381" s="23">
        <f t="shared" si="49"/>
        <v>364</v>
      </c>
      <c r="B381" s="24">
        <f t="shared" si="45"/>
        <v>51691</v>
      </c>
      <c r="C381" s="29">
        <f t="shared" si="54"/>
        <v>0</v>
      </c>
      <c r="D381" s="29">
        <f t="shared" si="53"/>
        <v>2111.3473611911095</v>
      </c>
      <c r="E381" s="30">
        <f t="shared" si="46"/>
        <v>0</v>
      </c>
      <c r="F381" s="29">
        <f t="shared" si="47"/>
        <v>0</v>
      </c>
      <c r="G381" s="29">
        <f t="shared" si="51"/>
        <v>0</v>
      </c>
      <c r="H381" s="29">
        <f t="shared" si="52"/>
        <v>0</v>
      </c>
      <c r="I381" s="29">
        <f t="shared" si="48"/>
        <v>0</v>
      </c>
      <c r="J381" s="29">
        <f>SUM($H$18:$H381)</f>
        <v>233404.208357333</v>
      </c>
    </row>
    <row r="382" spans="1:10" x14ac:dyDescent="0.25">
      <c r="A382" s="23">
        <f t="shared" si="49"/>
        <v>365</v>
      </c>
      <c r="B382" s="24">
        <f t="shared" si="45"/>
        <v>51722</v>
      </c>
      <c r="C382" s="29">
        <f t="shared" si="54"/>
        <v>0</v>
      </c>
      <c r="D382" s="29">
        <f t="shared" si="53"/>
        <v>2111.3473611911095</v>
      </c>
      <c r="E382" s="30">
        <f t="shared" si="46"/>
        <v>0</v>
      </c>
      <c r="F382" s="29">
        <f t="shared" si="47"/>
        <v>0</v>
      </c>
      <c r="G382" s="29">
        <f t="shared" si="51"/>
        <v>0</v>
      </c>
      <c r="H382" s="29">
        <f t="shared" si="52"/>
        <v>0</v>
      </c>
      <c r="I382" s="29">
        <f t="shared" si="48"/>
        <v>0</v>
      </c>
      <c r="J382" s="29">
        <f>SUM($H$18:$H382)</f>
        <v>233404.208357333</v>
      </c>
    </row>
    <row r="383" spans="1:10" x14ac:dyDescent="0.25">
      <c r="A383" s="23">
        <f t="shared" si="49"/>
        <v>366</v>
      </c>
      <c r="B383" s="24">
        <f t="shared" si="45"/>
        <v>51753</v>
      </c>
      <c r="C383" s="29">
        <f t="shared" si="54"/>
        <v>0</v>
      </c>
      <c r="D383" s="29">
        <f t="shared" si="53"/>
        <v>2111.3473611911095</v>
      </c>
      <c r="E383" s="30">
        <f t="shared" si="46"/>
        <v>0</v>
      </c>
      <c r="F383" s="29">
        <f t="shared" si="47"/>
        <v>0</v>
      </c>
      <c r="G383" s="29">
        <f t="shared" si="51"/>
        <v>0</v>
      </c>
      <c r="H383" s="29">
        <f t="shared" si="52"/>
        <v>0</v>
      </c>
      <c r="I383" s="29">
        <f t="shared" si="48"/>
        <v>0</v>
      </c>
      <c r="J383" s="29">
        <f>SUM($H$18:$H383)</f>
        <v>233404.208357333</v>
      </c>
    </row>
    <row r="384" spans="1:10" x14ac:dyDescent="0.25">
      <c r="A384" s="23">
        <f t="shared" si="49"/>
        <v>367</v>
      </c>
      <c r="B384" s="24">
        <f t="shared" si="45"/>
        <v>51783</v>
      </c>
      <c r="C384" s="29">
        <f t="shared" si="54"/>
        <v>0</v>
      </c>
      <c r="D384" s="29">
        <f t="shared" si="53"/>
        <v>2111.3473611911095</v>
      </c>
      <c r="E384" s="30">
        <f t="shared" si="46"/>
        <v>0</v>
      </c>
      <c r="F384" s="29">
        <f t="shared" si="47"/>
        <v>0</v>
      </c>
      <c r="G384" s="29">
        <f t="shared" si="51"/>
        <v>0</v>
      </c>
      <c r="H384" s="29">
        <f t="shared" si="52"/>
        <v>0</v>
      </c>
      <c r="I384" s="29">
        <f t="shared" si="48"/>
        <v>0</v>
      </c>
      <c r="J384" s="29">
        <f>SUM($H$18:$H384)</f>
        <v>233404.208357333</v>
      </c>
    </row>
    <row r="385" spans="1:10" x14ac:dyDescent="0.25">
      <c r="A385" s="23">
        <f t="shared" si="49"/>
        <v>368</v>
      </c>
      <c r="B385" s="24">
        <f t="shared" si="45"/>
        <v>51814</v>
      </c>
      <c r="C385" s="29">
        <f t="shared" si="54"/>
        <v>0</v>
      </c>
      <c r="D385" s="29">
        <f t="shared" si="53"/>
        <v>2111.3473611911095</v>
      </c>
      <c r="E385" s="30">
        <f t="shared" si="46"/>
        <v>0</v>
      </c>
      <c r="F385" s="29">
        <f t="shared" si="47"/>
        <v>0</v>
      </c>
      <c r="G385" s="29">
        <f t="shared" si="51"/>
        <v>0</v>
      </c>
      <c r="H385" s="29">
        <f t="shared" si="52"/>
        <v>0</v>
      </c>
      <c r="I385" s="29">
        <f t="shared" si="48"/>
        <v>0</v>
      </c>
      <c r="J385" s="29">
        <f>SUM($H$18:$H385)</f>
        <v>233404.208357333</v>
      </c>
    </row>
    <row r="386" spans="1:10" x14ac:dyDescent="0.25">
      <c r="A386" s="23">
        <f t="shared" si="49"/>
        <v>369</v>
      </c>
      <c r="B386" s="24">
        <f t="shared" si="45"/>
        <v>51844</v>
      </c>
      <c r="C386" s="29">
        <f t="shared" si="54"/>
        <v>0</v>
      </c>
      <c r="D386" s="29">
        <f t="shared" si="53"/>
        <v>2111.3473611911095</v>
      </c>
      <c r="E386" s="30">
        <f t="shared" si="46"/>
        <v>0</v>
      </c>
      <c r="F386" s="29">
        <f t="shared" si="47"/>
        <v>0</v>
      </c>
      <c r="G386" s="29">
        <f t="shared" si="51"/>
        <v>0</v>
      </c>
      <c r="H386" s="29">
        <f t="shared" si="52"/>
        <v>0</v>
      </c>
      <c r="I386" s="29">
        <f t="shared" si="48"/>
        <v>0</v>
      </c>
      <c r="J386" s="29">
        <f>SUM($H$18:$H386)</f>
        <v>233404.208357333</v>
      </c>
    </row>
    <row r="387" spans="1:10" x14ac:dyDescent="0.25">
      <c r="A387" s="23">
        <f t="shared" si="49"/>
        <v>370</v>
      </c>
      <c r="B387" s="24">
        <f t="shared" si="45"/>
        <v>51875</v>
      </c>
      <c r="C387" s="29">
        <f t="shared" si="54"/>
        <v>0</v>
      </c>
      <c r="D387" s="29">
        <f t="shared" si="53"/>
        <v>2111.3473611911095</v>
      </c>
      <c r="E387" s="30">
        <f t="shared" si="46"/>
        <v>0</v>
      </c>
      <c r="F387" s="29">
        <f t="shared" si="47"/>
        <v>0</v>
      </c>
      <c r="G387" s="29">
        <f t="shared" si="51"/>
        <v>0</v>
      </c>
      <c r="H387" s="29">
        <f t="shared" si="52"/>
        <v>0</v>
      </c>
      <c r="I387" s="29">
        <f t="shared" si="48"/>
        <v>0</v>
      </c>
      <c r="J387" s="29">
        <f>SUM($H$18:$H387)</f>
        <v>233404.208357333</v>
      </c>
    </row>
    <row r="388" spans="1:10" x14ac:dyDescent="0.25">
      <c r="A388" s="23">
        <f t="shared" si="49"/>
        <v>371</v>
      </c>
      <c r="B388" s="24">
        <f t="shared" si="45"/>
        <v>51906</v>
      </c>
      <c r="C388" s="29">
        <f t="shared" si="54"/>
        <v>0</v>
      </c>
      <c r="D388" s="29">
        <f t="shared" si="53"/>
        <v>2111.3473611911095</v>
      </c>
      <c r="E388" s="30">
        <f t="shared" si="46"/>
        <v>0</v>
      </c>
      <c r="F388" s="29">
        <f t="shared" si="47"/>
        <v>0</v>
      </c>
      <c r="G388" s="29">
        <f t="shared" si="51"/>
        <v>0</v>
      </c>
      <c r="H388" s="29">
        <f t="shared" si="52"/>
        <v>0</v>
      </c>
      <c r="I388" s="29">
        <f t="shared" si="48"/>
        <v>0</v>
      </c>
      <c r="J388" s="29">
        <f>SUM($H$18:$H388)</f>
        <v>233404.208357333</v>
      </c>
    </row>
    <row r="389" spans="1:10" x14ac:dyDescent="0.25">
      <c r="A389" s="23">
        <f t="shared" si="49"/>
        <v>372</v>
      </c>
      <c r="B389" s="24">
        <f t="shared" si="45"/>
        <v>51934</v>
      </c>
      <c r="C389" s="29">
        <f t="shared" si="54"/>
        <v>0</v>
      </c>
      <c r="D389" s="29">
        <f t="shared" si="53"/>
        <v>2111.3473611911095</v>
      </c>
      <c r="E389" s="30">
        <f t="shared" si="46"/>
        <v>0</v>
      </c>
      <c r="F389" s="29">
        <f t="shared" si="47"/>
        <v>0</v>
      </c>
      <c r="G389" s="29">
        <f t="shared" si="51"/>
        <v>0</v>
      </c>
      <c r="H389" s="29">
        <f t="shared" si="52"/>
        <v>0</v>
      </c>
      <c r="I389" s="29">
        <f t="shared" si="48"/>
        <v>0</v>
      </c>
      <c r="J389" s="29">
        <f>SUM($H$18:$H389)</f>
        <v>233404.208357333</v>
      </c>
    </row>
    <row r="390" spans="1:10" x14ac:dyDescent="0.25">
      <c r="A390" s="23">
        <f t="shared" si="49"/>
        <v>373</v>
      </c>
      <c r="B390" s="24">
        <f t="shared" si="45"/>
        <v>51965</v>
      </c>
      <c r="C390" s="29">
        <f t="shared" si="54"/>
        <v>0</v>
      </c>
      <c r="D390" s="29">
        <f t="shared" si="53"/>
        <v>2111.3473611911095</v>
      </c>
      <c r="E390" s="30">
        <f t="shared" si="46"/>
        <v>0</v>
      </c>
      <c r="F390" s="29">
        <f t="shared" si="47"/>
        <v>0</v>
      </c>
      <c r="G390" s="29">
        <f t="shared" si="51"/>
        <v>0</v>
      </c>
      <c r="H390" s="29">
        <f t="shared" si="52"/>
        <v>0</v>
      </c>
      <c r="I390" s="29">
        <f t="shared" si="48"/>
        <v>0</v>
      </c>
      <c r="J390" s="29">
        <f>SUM($H$18:$H390)</f>
        <v>233404.208357333</v>
      </c>
    </row>
    <row r="391" spans="1:10" x14ac:dyDescent="0.25">
      <c r="A391" s="23">
        <f t="shared" si="49"/>
        <v>374</v>
      </c>
      <c r="B391" s="24">
        <f t="shared" si="45"/>
        <v>51995</v>
      </c>
      <c r="C391" s="29">
        <f t="shared" si="54"/>
        <v>0</v>
      </c>
      <c r="D391" s="29">
        <f t="shared" si="53"/>
        <v>2111.3473611911095</v>
      </c>
      <c r="E391" s="30">
        <f t="shared" si="46"/>
        <v>0</v>
      </c>
      <c r="F391" s="29">
        <f t="shared" si="47"/>
        <v>0</v>
      </c>
      <c r="G391" s="29">
        <f t="shared" si="51"/>
        <v>0</v>
      </c>
      <c r="H391" s="29">
        <f t="shared" si="52"/>
        <v>0</v>
      </c>
      <c r="I391" s="29">
        <f t="shared" si="48"/>
        <v>0</v>
      </c>
      <c r="J391" s="29">
        <f>SUM($H$18:$H391)</f>
        <v>233404.208357333</v>
      </c>
    </row>
    <row r="392" spans="1:10" x14ac:dyDescent="0.25">
      <c r="A392" s="23">
        <f t="shared" si="49"/>
        <v>375</v>
      </c>
      <c r="B392" s="24">
        <f t="shared" si="45"/>
        <v>52026</v>
      </c>
      <c r="C392" s="29">
        <f t="shared" si="54"/>
        <v>0</v>
      </c>
      <c r="D392" s="29">
        <f t="shared" si="53"/>
        <v>2111.3473611911095</v>
      </c>
      <c r="E392" s="30">
        <f t="shared" si="46"/>
        <v>0</v>
      </c>
      <c r="F392" s="29">
        <f t="shared" si="47"/>
        <v>0</v>
      </c>
      <c r="G392" s="29">
        <f t="shared" si="51"/>
        <v>0</v>
      </c>
      <c r="H392" s="29">
        <f t="shared" si="52"/>
        <v>0</v>
      </c>
      <c r="I392" s="29">
        <f t="shared" si="48"/>
        <v>0</v>
      </c>
      <c r="J392" s="29">
        <f>SUM($H$18:$H392)</f>
        <v>233404.208357333</v>
      </c>
    </row>
    <row r="393" spans="1:10" x14ac:dyDescent="0.25">
      <c r="A393" s="23">
        <f t="shared" si="49"/>
        <v>376</v>
      </c>
      <c r="B393" s="24">
        <f t="shared" si="45"/>
        <v>52056</v>
      </c>
      <c r="C393" s="29">
        <f t="shared" si="54"/>
        <v>0</v>
      </c>
      <c r="D393" s="29">
        <f t="shared" si="53"/>
        <v>2111.3473611911095</v>
      </c>
      <c r="E393" s="30">
        <f t="shared" si="46"/>
        <v>0</v>
      </c>
      <c r="F393" s="29">
        <f t="shared" si="47"/>
        <v>0</v>
      </c>
      <c r="G393" s="29">
        <f t="shared" si="51"/>
        <v>0</v>
      </c>
      <c r="H393" s="29">
        <f t="shared" si="52"/>
        <v>0</v>
      </c>
      <c r="I393" s="29">
        <f t="shared" si="48"/>
        <v>0</v>
      </c>
      <c r="J393" s="29">
        <f>SUM($H$18:$H393)</f>
        <v>233404.208357333</v>
      </c>
    </row>
    <row r="394" spans="1:10" x14ac:dyDescent="0.25">
      <c r="A394" s="23">
        <f t="shared" si="49"/>
        <v>377</v>
      </c>
      <c r="B394" s="24">
        <f t="shared" si="45"/>
        <v>52087</v>
      </c>
      <c r="C394" s="29">
        <f t="shared" si="54"/>
        <v>0</v>
      </c>
      <c r="D394" s="29">
        <f t="shared" si="53"/>
        <v>2111.3473611911095</v>
      </c>
      <c r="E394" s="30">
        <f t="shared" si="46"/>
        <v>0</v>
      </c>
      <c r="F394" s="29">
        <f t="shared" si="47"/>
        <v>0</v>
      </c>
      <c r="G394" s="29">
        <f t="shared" si="51"/>
        <v>0</v>
      </c>
      <c r="H394" s="29">
        <f t="shared" si="52"/>
        <v>0</v>
      </c>
      <c r="I394" s="29">
        <f t="shared" si="48"/>
        <v>0</v>
      </c>
      <c r="J394" s="29">
        <f>SUM($H$18:$H394)</f>
        <v>233404.208357333</v>
      </c>
    </row>
    <row r="395" spans="1:10" x14ac:dyDescent="0.25">
      <c r="A395" s="23">
        <f t="shared" si="49"/>
        <v>378</v>
      </c>
      <c r="B395" s="24">
        <f t="shared" si="45"/>
        <v>52118</v>
      </c>
      <c r="C395" s="29">
        <f t="shared" si="54"/>
        <v>0</v>
      </c>
      <c r="D395" s="29">
        <f t="shared" si="53"/>
        <v>2111.3473611911095</v>
      </c>
      <c r="E395" s="30">
        <f t="shared" si="46"/>
        <v>0</v>
      </c>
      <c r="F395" s="29">
        <f t="shared" si="47"/>
        <v>0</v>
      </c>
      <c r="G395" s="29">
        <f t="shared" si="51"/>
        <v>0</v>
      </c>
      <c r="H395" s="29">
        <f t="shared" si="52"/>
        <v>0</v>
      </c>
      <c r="I395" s="29">
        <f t="shared" si="48"/>
        <v>0</v>
      </c>
      <c r="J395" s="29">
        <f>SUM($H$18:$H395)</f>
        <v>233404.208357333</v>
      </c>
    </row>
    <row r="396" spans="1:10" x14ac:dyDescent="0.25">
      <c r="A396" s="23">
        <f t="shared" si="49"/>
        <v>379</v>
      </c>
      <c r="B396" s="24">
        <f t="shared" si="45"/>
        <v>52148</v>
      </c>
      <c r="C396" s="29">
        <f t="shared" si="54"/>
        <v>0</v>
      </c>
      <c r="D396" s="29">
        <f t="shared" si="53"/>
        <v>2111.3473611911095</v>
      </c>
      <c r="E396" s="30">
        <f t="shared" si="46"/>
        <v>0</v>
      </c>
      <c r="F396" s="29">
        <f t="shared" si="47"/>
        <v>0</v>
      </c>
      <c r="G396" s="29">
        <f t="shared" si="51"/>
        <v>0</v>
      </c>
      <c r="H396" s="29">
        <f t="shared" si="52"/>
        <v>0</v>
      </c>
      <c r="I396" s="29">
        <f t="shared" si="48"/>
        <v>0</v>
      </c>
      <c r="J396" s="29">
        <f>SUM($H$18:$H396)</f>
        <v>233404.208357333</v>
      </c>
    </row>
    <row r="397" spans="1:10" x14ac:dyDescent="0.25">
      <c r="A397" s="23">
        <f t="shared" si="49"/>
        <v>380</v>
      </c>
      <c r="B397" s="24">
        <f t="shared" si="45"/>
        <v>52179</v>
      </c>
      <c r="C397" s="29">
        <f t="shared" si="54"/>
        <v>0</v>
      </c>
      <c r="D397" s="29">
        <f t="shared" si="53"/>
        <v>2111.3473611911095</v>
      </c>
      <c r="E397" s="30">
        <f t="shared" si="46"/>
        <v>0</v>
      </c>
      <c r="F397" s="29">
        <f t="shared" si="47"/>
        <v>0</v>
      </c>
      <c r="G397" s="29">
        <f t="shared" si="51"/>
        <v>0</v>
      </c>
      <c r="H397" s="29">
        <f t="shared" si="52"/>
        <v>0</v>
      </c>
      <c r="I397" s="29">
        <f t="shared" si="48"/>
        <v>0</v>
      </c>
      <c r="J397" s="29">
        <f>SUM($H$18:$H397)</f>
        <v>233404.208357333</v>
      </c>
    </row>
    <row r="398" spans="1:10" x14ac:dyDescent="0.25">
      <c r="A398" s="23">
        <f t="shared" si="49"/>
        <v>381</v>
      </c>
      <c r="B398" s="24">
        <f t="shared" si="45"/>
        <v>52209</v>
      </c>
      <c r="C398" s="29">
        <f t="shared" si="54"/>
        <v>0</v>
      </c>
      <c r="D398" s="29">
        <f t="shared" si="53"/>
        <v>2111.3473611911095</v>
      </c>
      <c r="E398" s="30">
        <f t="shared" si="46"/>
        <v>0</v>
      </c>
      <c r="F398" s="29">
        <f t="shared" si="47"/>
        <v>0</v>
      </c>
      <c r="G398" s="29">
        <f t="shared" si="51"/>
        <v>0</v>
      </c>
      <c r="H398" s="29">
        <f t="shared" si="52"/>
        <v>0</v>
      </c>
      <c r="I398" s="29">
        <f t="shared" si="48"/>
        <v>0</v>
      </c>
      <c r="J398" s="29">
        <f>SUM($H$18:$H398)</f>
        <v>233404.208357333</v>
      </c>
    </row>
    <row r="399" spans="1:10" x14ac:dyDescent="0.25">
      <c r="A399" s="23">
        <f t="shared" si="49"/>
        <v>382</v>
      </c>
      <c r="B399" s="24">
        <f t="shared" si="45"/>
        <v>52240</v>
      </c>
      <c r="C399" s="29">
        <f t="shared" si="54"/>
        <v>0</v>
      </c>
      <c r="D399" s="29">
        <f t="shared" si="53"/>
        <v>2111.3473611911095</v>
      </c>
      <c r="E399" s="30">
        <f t="shared" si="46"/>
        <v>0</v>
      </c>
      <c r="F399" s="29">
        <f t="shared" si="47"/>
        <v>0</v>
      </c>
      <c r="G399" s="29">
        <f t="shared" si="51"/>
        <v>0</v>
      </c>
      <c r="H399" s="29">
        <f t="shared" si="52"/>
        <v>0</v>
      </c>
      <c r="I399" s="29">
        <f t="shared" si="48"/>
        <v>0</v>
      </c>
      <c r="J399" s="29">
        <f>SUM($H$18:$H399)</f>
        <v>233404.208357333</v>
      </c>
    </row>
    <row r="400" spans="1:10" x14ac:dyDescent="0.25">
      <c r="A400" s="23">
        <f t="shared" si="49"/>
        <v>383</v>
      </c>
      <c r="B400" s="24">
        <f t="shared" si="45"/>
        <v>52271</v>
      </c>
      <c r="C400" s="29">
        <f t="shared" si="54"/>
        <v>0</v>
      </c>
      <c r="D400" s="29">
        <f t="shared" si="53"/>
        <v>2111.3473611911095</v>
      </c>
      <c r="E400" s="30">
        <f t="shared" si="46"/>
        <v>0</v>
      </c>
      <c r="F400" s="29">
        <f t="shared" si="47"/>
        <v>0</v>
      </c>
      <c r="G400" s="29">
        <f t="shared" si="51"/>
        <v>0</v>
      </c>
      <c r="H400" s="29">
        <f t="shared" si="52"/>
        <v>0</v>
      </c>
      <c r="I400" s="29">
        <f t="shared" si="48"/>
        <v>0</v>
      </c>
      <c r="J400" s="29">
        <f>SUM($H$18:$H400)</f>
        <v>233404.208357333</v>
      </c>
    </row>
    <row r="401" spans="1:10" x14ac:dyDescent="0.25">
      <c r="A401" s="23">
        <f t="shared" si="49"/>
        <v>384</v>
      </c>
      <c r="B401" s="24">
        <f t="shared" si="45"/>
        <v>52299</v>
      </c>
      <c r="C401" s="29">
        <f t="shared" si="54"/>
        <v>0</v>
      </c>
      <c r="D401" s="29">
        <f t="shared" si="53"/>
        <v>2111.3473611911095</v>
      </c>
      <c r="E401" s="30">
        <f t="shared" si="46"/>
        <v>0</v>
      </c>
      <c r="F401" s="29">
        <f t="shared" si="47"/>
        <v>0</v>
      </c>
      <c r="G401" s="29">
        <f t="shared" si="51"/>
        <v>0</v>
      </c>
      <c r="H401" s="29">
        <f t="shared" si="52"/>
        <v>0</v>
      </c>
      <c r="I401" s="29">
        <f t="shared" si="48"/>
        <v>0</v>
      </c>
      <c r="J401" s="29">
        <f>SUM($H$18:$H401)</f>
        <v>233404.208357333</v>
      </c>
    </row>
    <row r="402" spans="1:10" x14ac:dyDescent="0.25">
      <c r="A402" s="23">
        <f t="shared" si="49"/>
        <v>385</v>
      </c>
      <c r="B402" s="24">
        <f t="shared" ref="B402:B465" si="55">IF(Pay_Num&lt;&gt;"",DATE(YEAR(Loan_Start),MONTH(Loan_Start)+(Pay_Num)*12/Num_Pmt_Per_Year,DAY(Loan_Start)),"")</f>
        <v>52330</v>
      </c>
      <c r="C402" s="29">
        <f t="shared" si="54"/>
        <v>0</v>
      </c>
      <c r="D402" s="29">
        <f t="shared" si="53"/>
        <v>2111.3473611911095</v>
      </c>
      <c r="E402" s="30">
        <f t="shared" ref="E402:E465" si="56">IF(AND(Pay_Num&lt;&gt;"",Sched_Pay+Scheduled_Extra_Payments&lt;Beg_Bal),Scheduled_Extra_Payments,IF(AND(Pay_Num&lt;&gt;"",Beg_Bal-Sched_Pay&gt;0),Beg_Bal-Sched_Pay,IF(Pay_Num&lt;&gt;"",0,"")))</f>
        <v>0</v>
      </c>
      <c r="F402" s="29">
        <f t="shared" ref="F402:F465" si="57">IF(AND(Pay_Num&lt;&gt;"",Sched_Pay+Extra_Pay&lt;Beg_Bal),Sched_Pay+Extra_Pay,IF(Pay_Num&lt;&gt;"",Beg_Bal,""))</f>
        <v>0</v>
      </c>
      <c r="G402" s="29">
        <f t="shared" si="51"/>
        <v>0</v>
      </c>
      <c r="H402" s="29">
        <f t="shared" si="52"/>
        <v>0</v>
      </c>
      <c r="I402" s="29">
        <f t="shared" ref="I402:I465" si="58">IF(AND(Pay_Num&lt;&gt;"",Sched_Pay+Extra_Pay&lt;Beg_Bal),Beg_Bal-Princ,IF(Pay_Num&lt;&gt;"",0,""))</f>
        <v>0</v>
      </c>
      <c r="J402" s="29">
        <f>SUM($H$18:$H402)</f>
        <v>233404.208357333</v>
      </c>
    </row>
    <row r="403" spans="1:10" x14ac:dyDescent="0.25">
      <c r="A403" s="23">
        <f t="shared" ref="A403:A466" si="59">IF(Values_Entered,A402+1,"")</f>
        <v>386</v>
      </c>
      <c r="B403" s="24">
        <f t="shared" si="55"/>
        <v>52360</v>
      </c>
      <c r="C403" s="29">
        <f t="shared" si="54"/>
        <v>0</v>
      </c>
      <c r="D403" s="29">
        <f t="shared" si="53"/>
        <v>2111.3473611911095</v>
      </c>
      <c r="E403" s="30">
        <f t="shared" si="56"/>
        <v>0</v>
      </c>
      <c r="F403" s="29">
        <f t="shared" si="57"/>
        <v>0</v>
      </c>
      <c r="G403" s="29">
        <f t="shared" ref="G403:G466" si="60">IF(Pay_Num&lt;&gt;"",Total_Pay-Int,"")</f>
        <v>0</v>
      </c>
      <c r="H403" s="29">
        <f t="shared" ref="H403:H466" si="61">IF(Pay_Num&lt;&gt;"",Beg_Bal*Interest_Rate/Num_Pmt_Per_Year,"")</f>
        <v>0</v>
      </c>
      <c r="I403" s="29">
        <f t="shared" si="58"/>
        <v>0</v>
      </c>
      <c r="J403" s="29">
        <f>SUM($H$18:$H403)</f>
        <v>233404.208357333</v>
      </c>
    </row>
    <row r="404" spans="1:10" x14ac:dyDescent="0.25">
      <c r="A404" s="23">
        <f t="shared" si="59"/>
        <v>387</v>
      </c>
      <c r="B404" s="24">
        <f t="shared" si="55"/>
        <v>52391</v>
      </c>
      <c r="C404" s="29">
        <f t="shared" si="54"/>
        <v>0</v>
      </c>
      <c r="D404" s="29">
        <f t="shared" ref="D404:D467" si="62">IF(Pay_Num&lt;&gt;"",Scheduled_Monthly_Payment,"")</f>
        <v>2111.3473611911095</v>
      </c>
      <c r="E404" s="30">
        <f t="shared" si="56"/>
        <v>0</v>
      </c>
      <c r="F404" s="29">
        <f t="shared" si="57"/>
        <v>0</v>
      </c>
      <c r="G404" s="29">
        <f t="shared" si="60"/>
        <v>0</v>
      </c>
      <c r="H404" s="29">
        <f t="shared" si="61"/>
        <v>0</v>
      </c>
      <c r="I404" s="29">
        <f t="shared" si="58"/>
        <v>0</v>
      </c>
      <c r="J404" s="29">
        <f>SUM($H$18:$H404)</f>
        <v>233404.208357333</v>
      </c>
    </row>
    <row r="405" spans="1:10" x14ac:dyDescent="0.25">
      <c r="A405" s="23">
        <f t="shared" si="59"/>
        <v>388</v>
      </c>
      <c r="B405" s="24">
        <f t="shared" si="55"/>
        <v>52421</v>
      </c>
      <c r="C405" s="29">
        <f t="shared" si="54"/>
        <v>0</v>
      </c>
      <c r="D405" s="29">
        <f t="shared" si="62"/>
        <v>2111.3473611911095</v>
      </c>
      <c r="E405" s="30">
        <f t="shared" si="56"/>
        <v>0</v>
      </c>
      <c r="F405" s="29">
        <f t="shared" si="57"/>
        <v>0</v>
      </c>
      <c r="G405" s="29">
        <f t="shared" si="60"/>
        <v>0</v>
      </c>
      <c r="H405" s="29">
        <f t="shared" si="61"/>
        <v>0</v>
      </c>
      <c r="I405" s="29">
        <f t="shared" si="58"/>
        <v>0</v>
      </c>
      <c r="J405" s="29">
        <f>SUM($H$18:$H405)</f>
        <v>233404.208357333</v>
      </c>
    </row>
    <row r="406" spans="1:10" x14ac:dyDescent="0.25">
      <c r="A406" s="23">
        <f t="shared" si="59"/>
        <v>389</v>
      </c>
      <c r="B406" s="24">
        <f t="shared" si="55"/>
        <v>52452</v>
      </c>
      <c r="C406" s="29">
        <f t="shared" si="54"/>
        <v>0</v>
      </c>
      <c r="D406" s="29">
        <f t="shared" si="62"/>
        <v>2111.3473611911095</v>
      </c>
      <c r="E406" s="30">
        <f t="shared" si="56"/>
        <v>0</v>
      </c>
      <c r="F406" s="29">
        <f t="shared" si="57"/>
        <v>0</v>
      </c>
      <c r="G406" s="29">
        <f t="shared" si="60"/>
        <v>0</v>
      </c>
      <c r="H406" s="29">
        <f t="shared" si="61"/>
        <v>0</v>
      </c>
      <c r="I406" s="29">
        <f t="shared" si="58"/>
        <v>0</v>
      </c>
      <c r="J406" s="29">
        <f>SUM($H$18:$H406)</f>
        <v>233404.208357333</v>
      </c>
    </row>
    <row r="407" spans="1:10" x14ac:dyDescent="0.25">
      <c r="A407" s="23">
        <f t="shared" si="59"/>
        <v>390</v>
      </c>
      <c r="B407" s="24">
        <f t="shared" si="55"/>
        <v>52483</v>
      </c>
      <c r="C407" s="29">
        <f t="shared" si="54"/>
        <v>0</v>
      </c>
      <c r="D407" s="29">
        <f t="shared" si="62"/>
        <v>2111.3473611911095</v>
      </c>
      <c r="E407" s="30">
        <f t="shared" si="56"/>
        <v>0</v>
      </c>
      <c r="F407" s="29">
        <f t="shared" si="57"/>
        <v>0</v>
      </c>
      <c r="G407" s="29">
        <f t="shared" si="60"/>
        <v>0</v>
      </c>
      <c r="H407" s="29">
        <f t="shared" si="61"/>
        <v>0</v>
      </c>
      <c r="I407" s="29">
        <f t="shared" si="58"/>
        <v>0</v>
      </c>
      <c r="J407" s="29">
        <f>SUM($H$18:$H407)</f>
        <v>233404.208357333</v>
      </c>
    </row>
    <row r="408" spans="1:10" x14ac:dyDescent="0.25">
      <c r="A408" s="23">
        <f t="shared" si="59"/>
        <v>391</v>
      </c>
      <c r="B408" s="24">
        <f t="shared" si="55"/>
        <v>52513</v>
      </c>
      <c r="C408" s="29">
        <f t="shared" si="54"/>
        <v>0</v>
      </c>
      <c r="D408" s="29">
        <f t="shared" si="62"/>
        <v>2111.3473611911095</v>
      </c>
      <c r="E408" s="30">
        <f t="shared" si="56"/>
        <v>0</v>
      </c>
      <c r="F408" s="29">
        <f t="shared" si="57"/>
        <v>0</v>
      </c>
      <c r="G408" s="29">
        <f t="shared" si="60"/>
        <v>0</v>
      </c>
      <c r="H408" s="29">
        <f t="shared" si="61"/>
        <v>0</v>
      </c>
      <c r="I408" s="29">
        <f t="shared" si="58"/>
        <v>0</v>
      </c>
      <c r="J408" s="29">
        <f>SUM($H$18:$H408)</f>
        <v>233404.208357333</v>
      </c>
    </row>
    <row r="409" spans="1:10" x14ac:dyDescent="0.25">
      <c r="A409" s="23">
        <f t="shared" si="59"/>
        <v>392</v>
      </c>
      <c r="B409" s="24">
        <f t="shared" si="55"/>
        <v>52544</v>
      </c>
      <c r="C409" s="29">
        <f t="shared" si="54"/>
        <v>0</v>
      </c>
      <c r="D409" s="29">
        <f t="shared" si="62"/>
        <v>2111.3473611911095</v>
      </c>
      <c r="E409" s="30">
        <f t="shared" si="56"/>
        <v>0</v>
      </c>
      <c r="F409" s="29">
        <f t="shared" si="57"/>
        <v>0</v>
      </c>
      <c r="G409" s="29">
        <f t="shared" si="60"/>
        <v>0</v>
      </c>
      <c r="H409" s="29">
        <f t="shared" si="61"/>
        <v>0</v>
      </c>
      <c r="I409" s="29">
        <f t="shared" si="58"/>
        <v>0</v>
      </c>
      <c r="J409" s="29">
        <f>SUM($H$18:$H409)</f>
        <v>233404.208357333</v>
      </c>
    </row>
    <row r="410" spans="1:10" x14ac:dyDescent="0.25">
      <c r="A410" s="23">
        <f t="shared" si="59"/>
        <v>393</v>
      </c>
      <c r="B410" s="24">
        <f t="shared" si="55"/>
        <v>52574</v>
      </c>
      <c r="C410" s="29">
        <f t="shared" si="54"/>
        <v>0</v>
      </c>
      <c r="D410" s="29">
        <f t="shared" si="62"/>
        <v>2111.3473611911095</v>
      </c>
      <c r="E410" s="30">
        <f t="shared" si="56"/>
        <v>0</v>
      </c>
      <c r="F410" s="29">
        <f t="shared" si="57"/>
        <v>0</v>
      </c>
      <c r="G410" s="29">
        <f t="shared" si="60"/>
        <v>0</v>
      </c>
      <c r="H410" s="29">
        <f t="shared" si="61"/>
        <v>0</v>
      </c>
      <c r="I410" s="29">
        <f t="shared" si="58"/>
        <v>0</v>
      </c>
      <c r="J410" s="29">
        <f>SUM($H$18:$H410)</f>
        <v>233404.208357333</v>
      </c>
    </row>
    <row r="411" spans="1:10" x14ac:dyDescent="0.25">
      <c r="A411" s="23">
        <f t="shared" si="59"/>
        <v>394</v>
      </c>
      <c r="B411" s="24">
        <f t="shared" si="55"/>
        <v>52605</v>
      </c>
      <c r="C411" s="29">
        <f t="shared" si="54"/>
        <v>0</v>
      </c>
      <c r="D411" s="29">
        <f t="shared" si="62"/>
        <v>2111.3473611911095</v>
      </c>
      <c r="E411" s="30">
        <f t="shared" si="56"/>
        <v>0</v>
      </c>
      <c r="F411" s="29">
        <f t="shared" si="57"/>
        <v>0</v>
      </c>
      <c r="G411" s="29">
        <f t="shared" si="60"/>
        <v>0</v>
      </c>
      <c r="H411" s="29">
        <f t="shared" si="61"/>
        <v>0</v>
      </c>
      <c r="I411" s="29">
        <f t="shared" si="58"/>
        <v>0</v>
      </c>
      <c r="J411" s="29">
        <f>SUM($H$18:$H411)</f>
        <v>233404.208357333</v>
      </c>
    </row>
    <row r="412" spans="1:10" x14ac:dyDescent="0.25">
      <c r="A412" s="23">
        <f t="shared" si="59"/>
        <v>395</v>
      </c>
      <c r="B412" s="24">
        <f t="shared" si="55"/>
        <v>52636</v>
      </c>
      <c r="C412" s="29">
        <f t="shared" si="54"/>
        <v>0</v>
      </c>
      <c r="D412" s="29">
        <f t="shared" si="62"/>
        <v>2111.3473611911095</v>
      </c>
      <c r="E412" s="30">
        <f t="shared" si="56"/>
        <v>0</v>
      </c>
      <c r="F412" s="29">
        <f t="shared" si="57"/>
        <v>0</v>
      </c>
      <c r="G412" s="29">
        <f t="shared" si="60"/>
        <v>0</v>
      </c>
      <c r="H412" s="29">
        <f t="shared" si="61"/>
        <v>0</v>
      </c>
      <c r="I412" s="29">
        <f t="shared" si="58"/>
        <v>0</v>
      </c>
      <c r="J412" s="29">
        <f>SUM($H$18:$H412)</f>
        <v>233404.208357333</v>
      </c>
    </row>
    <row r="413" spans="1:10" x14ac:dyDescent="0.25">
      <c r="A413" s="23">
        <f t="shared" si="59"/>
        <v>396</v>
      </c>
      <c r="B413" s="24">
        <f t="shared" si="55"/>
        <v>52665</v>
      </c>
      <c r="C413" s="29">
        <f t="shared" si="54"/>
        <v>0</v>
      </c>
      <c r="D413" s="29">
        <f t="shared" si="62"/>
        <v>2111.3473611911095</v>
      </c>
      <c r="E413" s="30">
        <f t="shared" si="56"/>
        <v>0</v>
      </c>
      <c r="F413" s="29">
        <f t="shared" si="57"/>
        <v>0</v>
      </c>
      <c r="G413" s="29">
        <f t="shared" si="60"/>
        <v>0</v>
      </c>
      <c r="H413" s="29">
        <f t="shared" si="61"/>
        <v>0</v>
      </c>
      <c r="I413" s="29">
        <f t="shared" si="58"/>
        <v>0</v>
      </c>
      <c r="J413" s="29">
        <f>SUM($H$18:$H413)</f>
        <v>233404.208357333</v>
      </c>
    </row>
    <row r="414" spans="1:10" x14ac:dyDescent="0.25">
      <c r="A414" s="23">
        <f t="shared" si="59"/>
        <v>397</v>
      </c>
      <c r="B414" s="24">
        <f t="shared" si="55"/>
        <v>52696</v>
      </c>
      <c r="C414" s="29">
        <f t="shared" si="54"/>
        <v>0</v>
      </c>
      <c r="D414" s="29">
        <f t="shared" si="62"/>
        <v>2111.3473611911095</v>
      </c>
      <c r="E414" s="30">
        <f t="shared" si="56"/>
        <v>0</v>
      </c>
      <c r="F414" s="29">
        <f t="shared" si="57"/>
        <v>0</v>
      </c>
      <c r="G414" s="29">
        <f t="shared" si="60"/>
        <v>0</v>
      </c>
      <c r="H414" s="29">
        <f t="shared" si="61"/>
        <v>0</v>
      </c>
      <c r="I414" s="29">
        <f t="shared" si="58"/>
        <v>0</v>
      </c>
      <c r="J414" s="29">
        <f>SUM($H$18:$H414)</f>
        <v>233404.208357333</v>
      </c>
    </row>
    <row r="415" spans="1:10" x14ac:dyDescent="0.25">
      <c r="A415" s="23">
        <f t="shared" si="59"/>
        <v>398</v>
      </c>
      <c r="B415" s="24">
        <f t="shared" si="55"/>
        <v>52726</v>
      </c>
      <c r="C415" s="29">
        <f t="shared" si="54"/>
        <v>0</v>
      </c>
      <c r="D415" s="29">
        <f t="shared" si="62"/>
        <v>2111.3473611911095</v>
      </c>
      <c r="E415" s="30">
        <f t="shared" si="56"/>
        <v>0</v>
      </c>
      <c r="F415" s="29">
        <f t="shared" si="57"/>
        <v>0</v>
      </c>
      <c r="G415" s="29">
        <f t="shared" si="60"/>
        <v>0</v>
      </c>
      <c r="H415" s="29">
        <f t="shared" si="61"/>
        <v>0</v>
      </c>
      <c r="I415" s="29">
        <f t="shared" si="58"/>
        <v>0</v>
      </c>
      <c r="J415" s="29">
        <f>SUM($H$18:$H415)</f>
        <v>233404.208357333</v>
      </c>
    </row>
    <row r="416" spans="1:10" x14ac:dyDescent="0.25">
      <c r="A416" s="23">
        <f t="shared" si="59"/>
        <v>399</v>
      </c>
      <c r="B416" s="24">
        <f t="shared" si="55"/>
        <v>52757</v>
      </c>
      <c r="C416" s="29">
        <f t="shared" si="54"/>
        <v>0</v>
      </c>
      <c r="D416" s="29">
        <f t="shared" si="62"/>
        <v>2111.3473611911095</v>
      </c>
      <c r="E416" s="30">
        <f t="shared" si="56"/>
        <v>0</v>
      </c>
      <c r="F416" s="29">
        <f t="shared" si="57"/>
        <v>0</v>
      </c>
      <c r="G416" s="29">
        <f t="shared" si="60"/>
        <v>0</v>
      </c>
      <c r="H416" s="29">
        <f t="shared" si="61"/>
        <v>0</v>
      </c>
      <c r="I416" s="29">
        <f t="shared" si="58"/>
        <v>0</v>
      </c>
      <c r="J416" s="29">
        <f>SUM($H$18:$H416)</f>
        <v>233404.208357333</v>
      </c>
    </row>
    <row r="417" spans="1:10" x14ac:dyDescent="0.25">
      <c r="A417" s="23">
        <f t="shared" si="59"/>
        <v>400</v>
      </c>
      <c r="B417" s="24">
        <f t="shared" si="55"/>
        <v>52787</v>
      </c>
      <c r="C417" s="29">
        <f t="shared" si="54"/>
        <v>0</v>
      </c>
      <c r="D417" s="29">
        <f t="shared" si="62"/>
        <v>2111.3473611911095</v>
      </c>
      <c r="E417" s="30">
        <f t="shared" si="56"/>
        <v>0</v>
      </c>
      <c r="F417" s="29">
        <f t="shared" si="57"/>
        <v>0</v>
      </c>
      <c r="G417" s="29">
        <f t="shared" si="60"/>
        <v>0</v>
      </c>
      <c r="H417" s="29">
        <f t="shared" si="61"/>
        <v>0</v>
      </c>
      <c r="I417" s="29">
        <f t="shared" si="58"/>
        <v>0</v>
      </c>
      <c r="J417" s="29">
        <f>SUM($H$18:$H417)</f>
        <v>233404.208357333</v>
      </c>
    </row>
    <row r="418" spans="1:10" x14ac:dyDescent="0.25">
      <c r="A418" s="23">
        <f t="shared" si="59"/>
        <v>401</v>
      </c>
      <c r="B418" s="24">
        <f t="shared" si="55"/>
        <v>52818</v>
      </c>
      <c r="C418" s="29">
        <f t="shared" si="54"/>
        <v>0</v>
      </c>
      <c r="D418" s="29">
        <f t="shared" si="62"/>
        <v>2111.3473611911095</v>
      </c>
      <c r="E418" s="30">
        <f t="shared" si="56"/>
        <v>0</v>
      </c>
      <c r="F418" s="29">
        <f t="shared" si="57"/>
        <v>0</v>
      </c>
      <c r="G418" s="29">
        <f t="shared" si="60"/>
        <v>0</v>
      </c>
      <c r="H418" s="29">
        <f t="shared" si="61"/>
        <v>0</v>
      </c>
      <c r="I418" s="29">
        <f t="shared" si="58"/>
        <v>0</v>
      </c>
      <c r="J418" s="29">
        <f>SUM($H$18:$H418)</f>
        <v>233404.208357333</v>
      </c>
    </row>
    <row r="419" spans="1:10" x14ac:dyDescent="0.25">
      <c r="A419" s="23">
        <f t="shared" si="59"/>
        <v>402</v>
      </c>
      <c r="B419" s="24">
        <f t="shared" si="55"/>
        <v>52849</v>
      </c>
      <c r="C419" s="29">
        <f t="shared" si="54"/>
        <v>0</v>
      </c>
      <c r="D419" s="29">
        <f t="shared" si="62"/>
        <v>2111.3473611911095</v>
      </c>
      <c r="E419" s="30">
        <f t="shared" si="56"/>
        <v>0</v>
      </c>
      <c r="F419" s="29">
        <f t="shared" si="57"/>
        <v>0</v>
      </c>
      <c r="G419" s="29">
        <f t="shared" si="60"/>
        <v>0</v>
      </c>
      <c r="H419" s="29">
        <f t="shared" si="61"/>
        <v>0</v>
      </c>
      <c r="I419" s="29">
        <f t="shared" si="58"/>
        <v>0</v>
      </c>
      <c r="J419" s="29">
        <f>SUM($H$18:$H419)</f>
        <v>233404.208357333</v>
      </c>
    </row>
    <row r="420" spans="1:10" x14ac:dyDescent="0.25">
      <c r="A420" s="23">
        <f t="shared" si="59"/>
        <v>403</v>
      </c>
      <c r="B420" s="24">
        <f t="shared" si="55"/>
        <v>52879</v>
      </c>
      <c r="C420" s="29">
        <f t="shared" si="54"/>
        <v>0</v>
      </c>
      <c r="D420" s="29">
        <f t="shared" si="62"/>
        <v>2111.3473611911095</v>
      </c>
      <c r="E420" s="30">
        <f t="shared" si="56"/>
        <v>0</v>
      </c>
      <c r="F420" s="29">
        <f t="shared" si="57"/>
        <v>0</v>
      </c>
      <c r="G420" s="29">
        <f t="shared" si="60"/>
        <v>0</v>
      </c>
      <c r="H420" s="29">
        <f t="shared" si="61"/>
        <v>0</v>
      </c>
      <c r="I420" s="29">
        <f t="shared" si="58"/>
        <v>0</v>
      </c>
      <c r="J420" s="29">
        <f>SUM($H$18:$H420)</f>
        <v>233404.208357333</v>
      </c>
    </row>
    <row r="421" spans="1:10" x14ac:dyDescent="0.25">
      <c r="A421" s="23">
        <f t="shared" si="59"/>
        <v>404</v>
      </c>
      <c r="B421" s="24">
        <f t="shared" si="55"/>
        <v>52910</v>
      </c>
      <c r="C421" s="29">
        <f t="shared" si="54"/>
        <v>0</v>
      </c>
      <c r="D421" s="29">
        <f t="shared" si="62"/>
        <v>2111.3473611911095</v>
      </c>
      <c r="E421" s="30">
        <f t="shared" si="56"/>
        <v>0</v>
      </c>
      <c r="F421" s="29">
        <f t="shared" si="57"/>
        <v>0</v>
      </c>
      <c r="G421" s="29">
        <f t="shared" si="60"/>
        <v>0</v>
      </c>
      <c r="H421" s="29">
        <f t="shared" si="61"/>
        <v>0</v>
      </c>
      <c r="I421" s="29">
        <f t="shared" si="58"/>
        <v>0</v>
      </c>
      <c r="J421" s="29">
        <f>SUM($H$18:$H421)</f>
        <v>233404.208357333</v>
      </c>
    </row>
    <row r="422" spans="1:10" x14ac:dyDescent="0.25">
      <c r="A422" s="23">
        <f t="shared" si="59"/>
        <v>405</v>
      </c>
      <c r="B422" s="24">
        <f t="shared" si="55"/>
        <v>52940</v>
      </c>
      <c r="C422" s="29">
        <f t="shared" si="54"/>
        <v>0</v>
      </c>
      <c r="D422" s="29">
        <f t="shared" si="62"/>
        <v>2111.3473611911095</v>
      </c>
      <c r="E422" s="30">
        <f t="shared" si="56"/>
        <v>0</v>
      </c>
      <c r="F422" s="29">
        <f t="shared" si="57"/>
        <v>0</v>
      </c>
      <c r="G422" s="29">
        <f t="shared" si="60"/>
        <v>0</v>
      </c>
      <c r="H422" s="29">
        <f t="shared" si="61"/>
        <v>0</v>
      </c>
      <c r="I422" s="29">
        <f t="shared" si="58"/>
        <v>0</v>
      </c>
      <c r="J422" s="29">
        <f>SUM($H$18:$H422)</f>
        <v>233404.208357333</v>
      </c>
    </row>
    <row r="423" spans="1:10" x14ac:dyDescent="0.25">
      <c r="A423" s="23">
        <f t="shared" si="59"/>
        <v>406</v>
      </c>
      <c r="B423" s="24">
        <f t="shared" si="55"/>
        <v>52971</v>
      </c>
      <c r="C423" s="29">
        <f t="shared" si="54"/>
        <v>0</v>
      </c>
      <c r="D423" s="29">
        <f t="shared" si="62"/>
        <v>2111.3473611911095</v>
      </c>
      <c r="E423" s="30">
        <f t="shared" si="56"/>
        <v>0</v>
      </c>
      <c r="F423" s="29">
        <f t="shared" si="57"/>
        <v>0</v>
      </c>
      <c r="G423" s="29">
        <f t="shared" si="60"/>
        <v>0</v>
      </c>
      <c r="H423" s="29">
        <f t="shared" si="61"/>
        <v>0</v>
      </c>
      <c r="I423" s="29">
        <f t="shared" si="58"/>
        <v>0</v>
      </c>
      <c r="J423" s="29">
        <f>SUM($H$18:$H423)</f>
        <v>233404.208357333</v>
      </c>
    </row>
    <row r="424" spans="1:10" x14ac:dyDescent="0.25">
      <c r="A424" s="23">
        <f t="shared" si="59"/>
        <v>407</v>
      </c>
      <c r="B424" s="24">
        <f t="shared" si="55"/>
        <v>53002</v>
      </c>
      <c r="C424" s="29">
        <f t="shared" si="54"/>
        <v>0</v>
      </c>
      <c r="D424" s="29">
        <f t="shared" si="62"/>
        <v>2111.3473611911095</v>
      </c>
      <c r="E424" s="30">
        <f t="shared" si="56"/>
        <v>0</v>
      </c>
      <c r="F424" s="29">
        <f t="shared" si="57"/>
        <v>0</v>
      </c>
      <c r="G424" s="29">
        <f t="shared" si="60"/>
        <v>0</v>
      </c>
      <c r="H424" s="29">
        <f t="shared" si="61"/>
        <v>0</v>
      </c>
      <c r="I424" s="29">
        <f t="shared" si="58"/>
        <v>0</v>
      </c>
      <c r="J424" s="29">
        <f>SUM($H$18:$H424)</f>
        <v>233404.208357333</v>
      </c>
    </row>
    <row r="425" spans="1:10" x14ac:dyDescent="0.25">
      <c r="A425" s="23">
        <f t="shared" si="59"/>
        <v>408</v>
      </c>
      <c r="B425" s="24">
        <f t="shared" si="55"/>
        <v>53030</v>
      </c>
      <c r="C425" s="29">
        <f t="shared" si="54"/>
        <v>0</v>
      </c>
      <c r="D425" s="29">
        <f t="shared" si="62"/>
        <v>2111.3473611911095</v>
      </c>
      <c r="E425" s="30">
        <f t="shared" si="56"/>
        <v>0</v>
      </c>
      <c r="F425" s="29">
        <f t="shared" si="57"/>
        <v>0</v>
      </c>
      <c r="G425" s="29">
        <f t="shared" si="60"/>
        <v>0</v>
      </c>
      <c r="H425" s="29">
        <f t="shared" si="61"/>
        <v>0</v>
      </c>
      <c r="I425" s="29">
        <f t="shared" si="58"/>
        <v>0</v>
      </c>
      <c r="J425" s="29">
        <f>SUM($H$18:$H425)</f>
        <v>233404.208357333</v>
      </c>
    </row>
    <row r="426" spans="1:10" x14ac:dyDescent="0.25">
      <c r="A426" s="23">
        <f t="shared" si="59"/>
        <v>409</v>
      </c>
      <c r="B426" s="24">
        <f t="shared" si="55"/>
        <v>53061</v>
      </c>
      <c r="C426" s="29">
        <f t="shared" si="54"/>
        <v>0</v>
      </c>
      <c r="D426" s="29">
        <f t="shared" si="62"/>
        <v>2111.3473611911095</v>
      </c>
      <c r="E426" s="30">
        <f t="shared" si="56"/>
        <v>0</v>
      </c>
      <c r="F426" s="29">
        <f t="shared" si="57"/>
        <v>0</v>
      </c>
      <c r="G426" s="29">
        <f t="shared" si="60"/>
        <v>0</v>
      </c>
      <c r="H426" s="29">
        <f t="shared" si="61"/>
        <v>0</v>
      </c>
      <c r="I426" s="29">
        <f t="shared" si="58"/>
        <v>0</v>
      </c>
      <c r="J426" s="29">
        <f>SUM($H$18:$H426)</f>
        <v>233404.208357333</v>
      </c>
    </row>
    <row r="427" spans="1:10" x14ac:dyDescent="0.25">
      <c r="A427" s="23">
        <f t="shared" si="59"/>
        <v>410</v>
      </c>
      <c r="B427" s="24">
        <f t="shared" si="55"/>
        <v>53091</v>
      </c>
      <c r="C427" s="29">
        <f t="shared" si="54"/>
        <v>0</v>
      </c>
      <c r="D427" s="29">
        <f t="shared" si="62"/>
        <v>2111.3473611911095</v>
      </c>
      <c r="E427" s="30">
        <f t="shared" si="56"/>
        <v>0</v>
      </c>
      <c r="F427" s="29">
        <f t="shared" si="57"/>
        <v>0</v>
      </c>
      <c r="G427" s="29">
        <f t="shared" si="60"/>
        <v>0</v>
      </c>
      <c r="H427" s="29">
        <f t="shared" si="61"/>
        <v>0</v>
      </c>
      <c r="I427" s="29">
        <f t="shared" si="58"/>
        <v>0</v>
      </c>
      <c r="J427" s="29">
        <f>SUM($H$18:$H427)</f>
        <v>233404.208357333</v>
      </c>
    </row>
    <row r="428" spans="1:10" x14ac:dyDescent="0.25">
      <c r="A428" s="23">
        <f t="shared" si="59"/>
        <v>411</v>
      </c>
      <c r="B428" s="24">
        <f t="shared" si="55"/>
        <v>53122</v>
      </c>
      <c r="C428" s="29">
        <f t="shared" si="54"/>
        <v>0</v>
      </c>
      <c r="D428" s="29">
        <f t="shared" si="62"/>
        <v>2111.3473611911095</v>
      </c>
      <c r="E428" s="30">
        <f t="shared" si="56"/>
        <v>0</v>
      </c>
      <c r="F428" s="29">
        <f t="shared" si="57"/>
        <v>0</v>
      </c>
      <c r="G428" s="29">
        <f t="shared" si="60"/>
        <v>0</v>
      </c>
      <c r="H428" s="29">
        <f t="shared" si="61"/>
        <v>0</v>
      </c>
      <c r="I428" s="29">
        <f t="shared" si="58"/>
        <v>0</v>
      </c>
      <c r="J428" s="29">
        <f>SUM($H$18:$H428)</f>
        <v>233404.208357333</v>
      </c>
    </row>
    <row r="429" spans="1:10" x14ac:dyDescent="0.25">
      <c r="A429" s="23">
        <f t="shared" si="59"/>
        <v>412</v>
      </c>
      <c r="B429" s="24">
        <f t="shared" si="55"/>
        <v>53152</v>
      </c>
      <c r="C429" s="29">
        <f t="shared" si="54"/>
        <v>0</v>
      </c>
      <c r="D429" s="29">
        <f t="shared" si="62"/>
        <v>2111.3473611911095</v>
      </c>
      <c r="E429" s="30">
        <f t="shared" si="56"/>
        <v>0</v>
      </c>
      <c r="F429" s="29">
        <f t="shared" si="57"/>
        <v>0</v>
      </c>
      <c r="G429" s="29">
        <f t="shared" si="60"/>
        <v>0</v>
      </c>
      <c r="H429" s="29">
        <f t="shared" si="61"/>
        <v>0</v>
      </c>
      <c r="I429" s="29">
        <f t="shared" si="58"/>
        <v>0</v>
      </c>
      <c r="J429" s="29">
        <f>SUM($H$18:$H429)</f>
        <v>233404.208357333</v>
      </c>
    </row>
    <row r="430" spans="1:10" x14ac:dyDescent="0.25">
      <c r="A430" s="23">
        <f t="shared" si="59"/>
        <v>413</v>
      </c>
      <c r="B430" s="24">
        <f t="shared" si="55"/>
        <v>53183</v>
      </c>
      <c r="C430" s="29">
        <f t="shared" si="54"/>
        <v>0</v>
      </c>
      <c r="D430" s="29">
        <f t="shared" si="62"/>
        <v>2111.3473611911095</v>
      </c>
      <c r="E430" s="30">
        <f t="shared" si="56"/>
        <v>0</v>
      </c>
      <c r="F430" s="29">
        <f t="shared" si="57"/>
        <v>0</v>
      </c>
      <c r="G430" s="29">
        <f t="shared" si="60"/>
        <v>0</v>
      </c>
      <c r="H430" s="29">
        <f t="shared" si="61"/>
        <v>0</v>
      </c>
      <c r="I430" s="29">
        <f t="shared" si="58"/>
        <v>0</v>
      </c>
      <c r="J430" s="29">
        <f>SUM($H$18:$H430)</f>
        <v>233404.208357333</v>
      </c>
    </row>
    <row r="431" spans="1:10" x14ac:dyDescent="0.25">
      <c r="A431" s="23">
        <f t="shared" si="59"/>
        <v>414</v>
      </c>
      <c r="B431" s="24">
        <f t="shared" si="55"/>
        <v>53214</v>
      </c>
      <c r="C431" s="29">
        <f t="shared" si="54"/>
        <v>0</v>
      </c>
      <c r="D431" s="29">
        <f t="shared" si="62"/>
        <v>2111.3473611911095</v>
      </c>
      <c r="E431" s="30">
        <f t="shared" si="56"/>
        <v>0</v>
      </c>
      <c r="F431" s="29">
        <f t="shared" si="57"/>
        <v>0</v>
      </c>
      <c r="G431" s="29">
        <f t="shared" si="60"/>
        <v>0</v>
      </c>
      <c r="H431" s="29">
        <f t="shared" si="61"/>
        <v>0</v>
      </c>
      <c r="I431" s="29">
        <f t="shared" si="58"/>
        <v>0</v>
      </c>
      <c r="J431" s="29">
        <f>SUM($H$18:$H431)</f>
        <v>233404.208357333</v>
      </c>
    </row>
    <row r="432" spans="1:10" x14ac:dyDescent="0.25">
      <c r="A432" s="23">
        <f t="shared" si="59"/>
        <v>415</v>
      </c>
      <c r="B432" s="24">
        <f t="shared" si="55"/>
        <v>53244</v>
      </c>
      <c r="C432" s="29">
        <f t="shared" si="54"/>
        <v>0</v>
      </c>
      <c r="D432" s="29">
        <f t="shared" si="62"/>
        <v>2111.3473611911095</v>
      </c>
      <c r="E432" s="30">
        <f t="shared" si="56"/>
        <v>0</v>
      </c>
      <c r="F432" s="29">
        <f t="shared" si="57"/>
        <v>0</v>
      </c>
      <c r="G432" s="29">
        <f t="shared" si="60"/>
        <v>0</v>
      </c>
      <c r="H432" s="29">
        <f t="shared" si="61"/>
        <v>0</v>
      </c>
      <c r="I432" s="29">
        <f t="shared" si="58"/>
        <v>0</v>
      </c>
      <c r="J432" s="29">
        <f>SUM($H$18:$H432)</f>
        <v>233404.208357333</v>
      </c>
    </row>
    <row r="433" spans="1:10" x14ac:dyDescent="0.25">
      <c r="A433" s="23">
        <f t="shared" si="59"/>
        <v>416</v>
      </c>
      <c r="B433" s="24">
        <f t="shared" si="55"/>
        <v>53275</v>
      </c>
      <c r="C433" s="29">
        <f t="shared" si="54"/>
        <v>0</v>
      </c>
      <c r="D433" s="29">
        <f t="shared" si="62"/>
        <v>2111.3473611911095</v>
      </c>
      <c r="E433" s="30">
        <f t="shared" si="56"/>
        <v>0</v>
      </c>
      <c r="F433" s="29">
        <f t="shared" si="57"/>
        <v>0</v>
      </c>
      <c r="G433" s="29">
        <f t="shared" si="60"/>
        <v>0</v>
      </c>
      <c r="H433" s="29">
        <f t="shared" si="61"/>
        <v>0</v>
      </c>
      <c r="I433" s="29">
        <f t="shared" si="58"/>
        <v>0</v>
      </c>
      <c r="J433" s="29">
        <f>SUM($H$18:$H433)</f>
        <v>233404.208357333</v>
      </c>
    </row>
    <row r="434" spans="1:10" x14ac:dyDescent="0.25">
      <c r="A434" s="23">
        <f t="shared" si="59"/>
        <v>417</v>
      </c>
      <c r="B434" s="24">
        <f t="shared" si="55"/>
        <v>53305</v>
      </c>
      <c r="C434" s="29">
        <f t="shared" si="54"/>
        <v>0</v>
      </c>
      <c r="D434" s="29">
        <f t="shared" si="62"/>
        <v>2111.3473611911095</v>
      </c>
      <c r="E434" s="30">
        <f t="shared" si="56"/>
        <v>0</v>
      </c>
      <c r="F434" s="29">
        <f t="shared" si="57"/>
        <v>0</v>
      </c>
      <c r="G434" s="29">
        <f t="shared" si="60"/>
        <v>0</v>
      </c>
      <c r="H434" s="29">
        <f t="shared" si="61"/>
        <v>0</v>
      </c>
      <c r="I434" s="29">
        <f t="shared" si="58"/>
        <v>0</v>
      </c>
      <c r="J434" s="29">
        <f>SUM($H$18:$H434)</f>
        <v>233404.208357333</v>
      </c>
    </row>
    <row r="435" spans="1:10" x14ac:dyDescent="0.25">
      <c r="A435" s="23">
        <f t="shared" si="59"/>
        <v>418</v>
      </c>
      <c r="B435" s="24">
        <f t="shared" si="55"/>
        <v>53336</v>
      </c>
      <c r="C435" s="29">
        <f t="shared" si="54"/>
        <v>0</v>
      </c>
      <c r="D435" s="29">
        <f t="shared" si="62"/>
        <v>2111.3473611911095</v>
      </c>
      <c r="E435" s="30">
        <f t="shared" si="56"/>
        <v>0</v>
      </c>
      <c r="F435" s="29">
        <f t="shared" si="57"/>
        <v>0</v>
      </c>
      <c r="G435" s="29">
        <f t="shared" si="60"/>
        <v>0</v>
      </c>
      <c r="H435" s="29">
        <f t="shared" si="61"/>
        <v>0</v>
      </c>
      <c r="I435" s="29">
        <f t="shared" si="58"/>
        <v>0</v>
      </c>
      <c r="J435" s="29">
        <f>SUM($H$18:$H435)</f>
        <v>233404.208357333</v>
      </c>
    </row>
    <row r="436" spans="1:10" x14ac:dyDescent="0.25">
      <c r="A436" s="23">
        <f t="shared" si="59"/>
        <v>419</v>
      </c>
      <c r="B436" s="24">
        <f t="shared" si="55"/>
        <v>53367</v>
      </c>
      <c r="C436" s="29">
        <f t="shared" si="54"/>
        <v>0</v>
      </c>
      <c r="D436" s="29">
        <f t="shared" si="62"/>
        <v>2111.3473611911095</v>
      </c>
      <c r="E436" s="30">
        <f t="shared" si="56"/>
        <v>0</v>
      </c>
      <c r="F436" s="29">
        <f t="shared" si="57"/>
        <v>0</v>
      </c>
      <c r="G436" s="29">
        <f t="shared" si="60"/>
        <v>0</v>
      </c>
      <c r="H436" s="29">
        <f t="shared" si="61"/>
        <v>0</v>
      </c>
      <c r="I436" s="29">
        <f t="shared" si="58"/>
        <v>0</v>
      </c>
      <c r="J436" s="29">
        <f>SUM($H$18:$H436)</f>
        <v>233404.208357333</v>
      </c>
    </row>
    <row r="437" spans="1:10" x14ac:dyDescent="0.25">
      <c r="A437" s="23">
        <f t="shared" si="59"/>
        <v>420</v>
      </c>
      <c r="B437" s="24">
        <f t="shared" si="55"/>
        <v>53395</v>
      </c>
      <c r="C437" s="29">
        <f t="shared" si="54"/>
        <v>0</v>
      </c>
      <c r="D437" s="29">
        <f t="shared" si="62"/>
        <v>2111.3473611911095</v>
      </c>
      <c r="E437" s="30">
        <f t="shared" si="56"/>
        <v>0</v>
      </c>
      <c r="F437" s="29">
        <f t="shared" si="57"/>
        <v>0</v>
      </c>
      <c r="G437" s="29">
        <f t="shared" si="60"/>
        <v>0</v>
      </c>
      <c r="H437" s="29">
        <f t="shared" si="61"/>
        <v>0</v>
      </c>
      <c r="I437" s="29">
        <f t="shared" si="58"/>
        <v>0</v>
      </c>
      <c r="J437" s="29">
        <f>SUM($H$18:$H437)</f>
        <v>233404.208357333</v>
      </c>
    </row>
    <row r="438" spans="1:10" x14ac:dyDescent="0.25">
      <c r="A438" s="23">
        <f t="shared" si="59"/>
        <v>421</v>
      </c>
      <c r="B438" s="24">
        <f t="shared" si="55"/>
        <v>53426</v>
      </c>
      <c r="C438" s="29">
        <f t="shared" si="54"/>
        <v>0</v>
      </c>
      <c r="D438" s="29">
        <f t="shared" si="62"/>
        <v>2111.3473611911095</v>
      </c>
      <c r="E438" s="30">
        <f t="shared" si="56"/>
        <v>0</v>
      </c>
      <c r="F438" s="29">
        <f t="shared" si="57"/>
        <v>0</v>
      </c>
      <c r="G438" s="29">
        <f t="shared" si="60"/>
        <v>0</v>
      </c>
      <c r="H438" s="29">
        <f t="shared" si="61"/>
        <v>0</v>
      </c>
      <c r="I438" s="29">
        <f t="shared" si="58"/>
        <v>0</v>
      </c>
      <c r="J438" s="29">
        <f>SUM($H$18:$H438)</f>
        <v>233404.208357333</v>
      </c>
    </row>
    <row r="439" spans="1:10" x14ac:dyDescent="0.25">
      <c r="A439" s="23">
        <f t="shared" si="59"/>
        <v>422</v>
      </c>
      <c r="B439" s="24">
        <f t="shared" si="55"/>
        <v>53456</v>
      </c>
      <c r="C439" s="29">
        <f t="shared" si="54"/>
        <v>0</v>
      </c>
      <c r="D439" s="29">
        <f t="shared" si="62"/>
        <v>2111.3473611911095</v>
      </c>
      <c r="E439" s="30">
        <f t="shared" si="56"/>
        <v>0</v>
      </c>
      <c r="F439" s="29">
        <f t="shared" si="57"/>
        <v>0</v>
      </c>
      <c r="G439" s="29">
        <f t="shared" si="60"/>
        <v>0</v>
      </c>
      <c r="H439" s="29">
        <f t="shared" si="61"/>
        <v>0</v>
      </c>
      <c r="I439" s="29">
        <f t="shared" si="58"/>
        <v>0</v>
      </c>
      <c r="J439" s="29">
        <f>SUM($H$18:$H439)</f>
        <v>233404.208357333</v>
      </c>
    </row>
    <row r="440" spans="1:10" x14ac:dyDescent="0.25">
      <c r="A440" s="23">
        <f t="shared" si="59"/>
        <v>423</v>
      </c>
      <c r="B440" s="24">
        <f t="shared" si="55"/>
        <v>53487</v>
      </c>
      <c r="C440" s="29">
        <f t="shared" si="54"/>
        <v>0</v>
      </c>
      <c r="D440" s="29">
        <f t="shared" si="62"/>
        <v>2111.3473611911095</v>
      </c>
      <c r="E440" s="30">
        <f t="shared" si="56"/>
        <v>0</v>
      </c>
      <c r="F440" s="29">
        <f t="shared" si="57"/>
        <v>0</v>
      </c>
      <c r="G440" s="29">
        <f t="shared" si="60"/>
        <v>0</v>
      </c>
      <c r="H440" s="29">
        <f t="shared" si="61"/>
        <v>0</v>
      </c>
      <c r="I440" s="29">
        <f t="shared" si="58"/>
        <v>0</v>
      </c>
      <c r="J440" s="29">
        <f>SUM($H$18:$H440)</f>
        <v>233404.208357333</v>
      </c>
    </row>
    <row r="441" spans="1:10" x14ac:dyDescent="0.25">
      <c r="A441" s="23">
        <f t="shared" si="59"/>
        <v>424</v>
      </c>
      <c r="B441" s="24">
        <f t="shared" si="55"/>
        <v>53517</v>
      </c>
      <c r="C441" s="29">
        <f t="shared" ref="C441:C497" si="63">IF(Pay_Num&lt;&gt;"",I440,"")</f>
        <v>0</v>
      </c>
      <c r="D441" s="29">
        <f t="shared" si="62"/>
        <v>2111.3473611911095</v>
      </c>
      <c r="E441" s="30">
        <f t="shared" si="56"/>
        <v>0</v>
      </c>
      <c r="F441" s="29">
        <f t="shared" si="57"/>
        <v>0</v>
      </c>
      <c r="G441" s="29">
        <f t="shared" si="60"/>
        <v>0</v>
      </c>
      <c r="H441" s="29">
        <f t="shared" si="61"/>
        <v>0</v>
      </c>
      <c r="I441" s="29">
        <f t="shared" si="58"/>
        <v>0</v>
      </c>
      <c r="J441" s="29">
        <f>SUM($H$18:$H441)</f>
        <v>233404.208357333</v>
      </c>
    </row>
    <row r="442" spans="1:10" x14ac:dyDescent="0.25">
      <c r="A442" s="23">
        <f t="shared" si="59"/>
        <v>425</v>
      </c>
      <c r="B442" s="24">
        <f t="shared" si="55"/>
        <v>53548</v>
      </c>
      <c r="C442" s="29">
        <f t="shared" si="63"/>
        <v>0</v>
      </c>
      <c r="D442" s="29">
        <f t="shared" si="62"/>
        <v>2111.3473611911095</v>
      </c>
      <c r="E442" s="30">
        <f t="shared" si="56"/>
        <v>0</v>
      </c>
      <c r="F442" s="29">
        <f t="shared" si="57"/>
        <v>0</v>
      </c>
      <c r="G442" s="29">
        <f t="shared" si="60"/>
        <v>0</v>
      </c>
      <c r="H442" s="29">
        <f t="shared" si="61"/>
        <v>0</v>
      </c>
      <c r="I442" s="29">
        <f t="shared" si="58"/>
        <v>0</v>
      </c>
      <c r="J442" s="29">
        <f>SUM($H$18:$H442)</f>
        <v>233404.208357333</v>
      </c>
    </row>
    <row r="443" spans="1:10" x14ac:dyDescent="0.25">
      <c r="A443" s="23">
        <f t="shared" si="59"/>
        <v>426</v>
      </c>
      <c r="B443" s="24">
        <f t="shared" si="55"/>
        <v>53579</v>
      </c>
      <c r="C443" s="29">
        <f t="shared" si="63"/>
        <v>0</v>
      </c>
      <c r="D443" s="29">
        <f t="shared" si="62"/>
        <v>2111.3473611911095</v>
      </c>
      <c r="E443" s="30">
        <f t="shared" si="56"/>
        <v>0</v>
      </c>
      <c r="F443" s="29">
        <f t="shared" si="57"/>
        <v>0</v>
      </c>
      <c r="G443" s="29">
        <f t="shared" si="60"/>
        <v>0</v>
      </c>
      <c r="H443" s="29">
        <f t="shared" si="61"/>
        <v>0</v>
      </c>
      <c r="I443" s="29">
        <f t="shared" si="58"/>
        <v>0</v>
      </c>
      <c r="J443" s="29">
        <f>SUM($H$18:$H443)</f>
        <v>233404.208357333</v>
      </c>
    </row>
    <row r="444" spans="1:10" x14ac:dyDescent="0.25">
      <c r="A444" s="23">
        <f t="shared" si="59"/>
        <v>427</v>
      </c>
      <c r="B444" s="24">
        <f t="shared" si="55"/>
        <v>53609</v>
      </c>
      <c r="C444" s="29">
        <f t="shared" si="63"/>
        <v>0</v>
      </c>
      <c r="D444" s="29">
        <f t="shared" si="62"/>
        <v>2111.3473611911095</v>
      </c>
      <c r="E444" s="30">
        <f t="shared" si="56"/>
        <v>0</v>
      </c>
      <c r="F444" s="29">
        <f t="shared" si="57"/>
        <v>0</v>
      </c>
      <c r="G444" s="29">
        <f t="shared" si="60"/>
        <v>0</v>
      </c>
      <c r="H444" s="29">
        <f t="shared" si="61"/>
        <v>0</v>
      </c>
      <c r="I444" s="29">
        <f t="shared" si="58"/>
        <v>0</v>
      </c>
      <c r="J444" s="29">
        <f>SUM($H$18:$H444)</f>
        <v>233404.208357333</v>
      </c>
    </row>
    <row r="445" spans="1:10" x14ac:dyDescent="0.25">
      <c r="A445" s="23">
        <f t="shared" si="59"/>
        <v>428</v>
      </c>
      <c r="B445" s="24">
        <f t="shared" si="55"/>
        <v>53640</v>
      </c>
      <c r="C445" s="29">
        <f t="shared" si="63"/>
        <v>0</v>
      </c>
      <c r="D445" s="29">
        <f t="shared" si="62"/>
        <v>2111.3473611911095</v>
      </c>
      <c r="E445" s="30">
        <f t="shared" si="56"/>
        <v>0</v>
      </c>
      <c r="F445" s="29">
        <f t="shared" si="57"/>
        <v>0</v>
      </c>
      <c r="G445" s="29">
        <f t="shared" si="60"/>
        <v>0</v>
      </c>
      <c r="H445" s="29">
        <f t="shared" si="61"/>
        <v>0</v>
      </c>
      <c r="I445" s="29">
        <f t="shared" si="58"/>
        <v>0</v>
      </c>
      <c r="J445" s="29">
        <f>SUM($H$18:$H445)</f>
        <v>233404.208357333</v>
      </c>
    </row>
    <row r="446" spans="1:10" x14ac:dyDescent="0.25">
      <c r="A446" s="23">
        <f t="shared" si="59"/>
        <v>429</v>
      </c>
      <c r="B446" s="24">
        <f t="shared" si="55"/>
        <v>53670</v>
      </c>
      <c r="C446" s="29">
        <f t="shared" si="63"/>
        <v>0</v>
      </c>
      <c r="D446" s="29">
        <f t="shared" si="62"/>
        <v>2111.3473611911095</v>
      </c>
      <c r="E446" s="30">
        <f t="shared" si="56"/>
        <v>0</v>
      </c>
      <c r="F446" s="29">
        <f t="shared" si="57"/>
        <v>0</v>
      </c>
      <c r="G446" s="29">
        <f t="shared" si="60"/>
        <v>0</v>
      </c>
      <c r="H446" s="29">
        <f t="shared" si="61"/>
        <v>0</v>
      </c>
      <c r="I446" s="29">
        <f t="shared" si="58"/>
        <v>0</v>
      </c>
      <c r="J446" s="29">
        <f>SUM($H$18:$H446)</f>
        <v>233404.208357333</v>
      </c>
    </row>
    <row r="447" spans="1:10" x14ac:dyDescent="0.25">
      <c r="A447" s="23">
        <f t="shared" si="59"/>
        <v>430</v>
      </c>
      <c r="B447" s="24">
        <f t="shared" si="55"/>
        <v>53701</v>
      </c>
      <c r="C447" s="29">
        <f t="shared" si="63"/>
        <v>0</v>
      </c>
      <c r="D447" s="29">
        <f t="shared" si="62"/>
        <v>2111.3473611911095</v>
      </c>
      <c r="E447" s="30">
        <f t="shared" si="56"/>
        <v>0</v>
      </c>
      <c r="F447" s="29">
        <f t="shared" si="57"/>
        <v>0</v>
      </c>
      <c r="G447" s="29">
        <f t="shared" si="60"/>
        <v>0</v>
      </c>
      <c r="H447" s="29">
        <f t="shared" si="61"/>
        <v>0</v>
      </c>
      <c r="I447" s="29">
        <f t="shared" si="58"/>
        <v>0</v>
      </c>
      <c r="J447" s="29">
        <f>SUM($H$18:$H447)</f>
        <v>233404.208357333</v>
      </c>
    </row>
    <row r="448" spans="1:10" x14ac:dyDescent="0.25">
      <c r="A448" s="23">
        <f t="shared" si="59"/>
        <v>431</v>
      </c>
      <c r="B448" s="24">
        <f t="shared" si="55"/>
        <v>53732</v>
      </c>
      <c r="C448" s="29">
        <f t="shared" si="63"/>
        <v>0</v>
      </c>
      <c r="D448" s="29">
        <f t="shared" si="62"/>
        <v>2111.3473611911095</v>
      </c>
      <c r="E448" s="30">
        <f t="shared" si="56"/>
        <v>0</v>
      </c>
      <c r="F448" s="29">
        <f t="shared" si="57"/>
        <v>0</v>
      </c>
      <c r="G448" s="29">
        <f t="shared" si="60"/>
        <v>0</v>
      </c>
      <c r="H448" s="29">
        <f t="shared" si="61"/>
        <v>0</v>
      </c>
      <c r="I448" s="29">
        <f t="shared" si="58"/>
        <v>0</v>
      </c>
      <c r="J448" s="29">
        <f>SUM($H$18:$H448)</f>
        <v>233404.208357333</v>
      </c>
    </row>
    <row r="449" spans="1:10" x14ac:dyDescent="0.25">
      <c r="A449" s="23">
        <f t="shared" si="59"/>
        <v>432</v>
      </c>
      <c r="B449" s="24">
        <f t="shared" si="55"/>
        <v>53760</v>
      </c>
      <c r="C449" s="29">
        <f t="shared" si="63"/>
        <v>0</v>
      </c>
      <c r="D449" s="29">
        <f t="shared" si="62"/>
        <v>2111.3473611911095</v>
      </c>
      <c r="E449" s="30">
        <f t="shared" si="56"/>
        <v>0</v>
      </c>
      <c r="F449" s="29">
        <f t="shared" si="57"/>
        <v>0</v>
      </c>
      <c r="G449" s="29">
        <f t="shared" si="60"/>
        <v>0</v>
      </c>
      <c r="H449" s="29">
        <f t="shared" si="61"/>
        <v>0</v>
      </c>
      <c r="I449" s="29">
        <f t="shared" si="58"/>
        <v>0</v>
      </c>
      <c r="J449" s="29">
        <f>SUM($H$18:$H449)</f>
        <v>233404.208357333</v>
      </c>
    </row>
    <row r="450" spans="1:10" x14ac:dyDescent="0.25">
      <c r="A450" s="23">
        <f t="shared" si="59"/>
        <v>433</v>
      </c>
      <c r="B450" s="24">
        <f t="shared" si="55"/>
        <v>53791</v>
      </c>
      <c r="C450" s="29">
        <f t="shared" si="63"/>
        <v>0</v>
      </c>
      <c r="D450" s="29">
        <f t="shared" si="62"/>
        <v>2111.3473611911095</v>
      </c>
      <c r="E450" s="30">
        <f t="shared" si="56"/>
        <v>0</v>
      </c>
      <c r="F450" s="29">
        <f t="shared" si="57"/>
        <v>0</v>
      </c>
      <c r="G450" s="29">
        <f t="shared" si="60"/>
        <v>0</v>
      </c>
      <c r="H450" s="29">
        <f t="shared" si="61"/>
        <v>0</v>
      </c>
      <c r="I450" s="29">
        <f t="shared" si="58"/>
        <v>0</v>
      </c>
      <c r="J450" s="29">
        <f>SUM($H$18:$H450)</f>
        <v>233404.208357333</v>
      </c>
    </row>
    <row r="451" spans="1:10" x14ac:dyDescent="0.25">
      <c r="A451" s="23">
        <f t="shared" si="59"/>
        <v>434</v>
      </c>
      <c r="B451" s="24">
        <f t="shared" si="55"/>
        <v>53821</v>
      </c>
      <c r="C451" s="29">
        <f t="shared" si="63"/>
        <v>0</v>
      </c>
      <c r="D451" s="29">
        <f t="shared" si="62"/>
        <v>2111.3473611911095</v>
      </c>
      <c r="E451" s="30">
        <f t="shared" si="56"/>
        <v>0</v>
      </c>
      <c r="F451" s="29">
        <f t="shared" si="57"/>
        <v>0</v>
      </c>
      <c r="G451" s="29">
        <f t="shared" si="60"/>
        <v>0</v>
      </c>
      <c r="H451" s="29">
        <f t="shared" si="61"/>
        <v>0</v>
      </c>
      <c r="I451" s="29">
        <f t="shared" si="58"/>
        <v>0</v>
      </c>
      <c r="J451" s="29">
        <f>SUM($H$18:$H451)</f>
        <v>233404.208357333</v>
      </c>
    </row>
    <row r="452" spans="1:10" x14ac:dyDescent="0.25">
      <c r="A452" s="23">
        <f t="shared" si="59"/>
        <v>435</v>
      </c>
      <c r="B452" s="24">
        <f t="shared" si="55"/>
        <v>53852</v>
      </c>
      <c r="C452" s="29">
        <f t="shared" si="63"/>
        <v>0</v>
      </c>
      <c r="D452" s="29">
        <f t="shared" si="62"/>
        <v>2111.3473611911095</v>
      </c>
      <c r="E452" s="30">
        <f t="shared" si="56"/>
        <v>0</v>
      </c>
      <c r="F452" s="29">
        <f t="shared" si="57"/>
        <v>0</v>
      </c>
      <c r="G452" s="29">
        <f t="shared" si="60"/>
        <v>0</v>
      </c>
      <c r="H452" s="29">
        <f t="shared" si="61"/>
        <v>0</v>
      </c>
      <c r="I452" s="29">
        <f t="shared" si="58"/>
        <v>0</v>
      </c>
      <c r="J452" s="29">
        <f>SUM($H$18:$H452)</f>
        <v>233404.208357333</v>
      </c>
    </row>
    <row r="453" spans="1:10" x14ac:dyDescent="0.25">
      <c r="A453" s="23">
        <f t="shared" si="59"/>
        <v>436</v>
      </c>
      <c r="B453" s="24">
        <f t="shared" si="55"/>
        <v>53882</v>
      </c>
      <c r="C453" s="29">
        <f t="shared" si="63"/>
        <v>0</v>
      </c>
      <c r="D453" s="29">
        <f t="shared" si="62"/>
        <v>2111.3473611911095</v>
      </c>
      <c r="E453" s="30">
        <f t="shared" si="56"/>
        <v>0</v>
      </c>
      <c r="F453" s="29">
        <f t="shared" si="57"/>
        <v>0</v>
      </c>
      <c r="G453" s="29">
        <f t="shared" si="60"/>
        <v>0</v>
      </c>
      <c r="H453" s="29">
        <f t="shared" si="61"/>
        <v>0</v>
      </c>
      <c r="I453" s="29">
        <f t="shared" si="58"/>
        <v>0</v>
      </c>
      <c r="J453" s="29">
        <f>SUM($H$18:$H453)</f>
        <v>233404.208357333</v>
      </c>
    </row>
    <row r="454" spans="1:10" x14ac:dyDescent="0.25">
      <c r="A454" s="23">
        <f t="shared" si="59"/>
        <v>437</v>
      </c>
      <c r="B454" s="24">
        <f t="shared" si="55"/>
        <v>53913</v>
      </c>
      <c r="C454" s="29">
        <f t="shared" si="63"/>
        <v>0</v>
      </c>
      <c r="D454" s="29">
        <f t="shared" si="62"/>
        <v>2111.3473611911095</v>
      </c>
      <c r="E454" s="30">
        <f t="shared" si="56"/>
        <v>0</v>
      </c>
      <c r="F454" s="29">
        <f t="shared" si="57"/>
        <v>0</v>
      </c>
      <c r="G454" s="29">
        <f t="shared" si="60"/>
        <v>0</v>
      </c>
      <c r="H454" s="29">
        <f t="shared" si="61"/>
        <v>0</v>
      </c>
      <c r="I454" s="29">
        <f t="shared" si="58"/>
        <v>0</v>
      </c>
      <c r="J454" s="29">
        <f>SUM($H$18:$H454)</f>
        <v>233404.208357333</v>
      </c>
    </row>
    <row r="455" spans="1:10" x14ac:dyDescent="0.25">
      <c r="A455" s="23">
        <f t="shared" si="59"/>
        <v>438</v>
      </c>
      <c r="B455" s="24">
        <f t="shared" si="55"/>
        <v>53944</v>
      </c>
      <c r="C455" s="29">
        <f t="shared" si="63"/>
        <v>0</v>
      </c>
      <c r="D455" s="29">
        <f t="shared" si="62"/>
        <v>2111.3473611911095</v>
      </c>
      <c r="E455" s="30">
        <f t="shared" si="56"/>
        <v>0</v>
      </c>
      <c r="F455" s="29">
        <f t="shared" si="57"/>
        <v>0</v>
      </c>
      <c r="G455" s="29">
        <f t="shared" si="60"/>
        <v>0</v>
      </c>
      <c r="H455" s="29">
        <f t="shared" si="61"/>
        <v>0</v>
      </c>
      <c r="I455" s="29">
        <f t="shared" si="58"/>
        <v>0</v>
      </c>
      <c r="J455" s="29">
        <f>SUM($H$18:$H455)</f>
        <v>233404.208357333</v>
      </c>
    </row>
    <row r="456" spans="1:10" x14ac:dyDescent="0.25">
      <c r="A456" s="23">
        <f t="shared" si="59"/>
        <v>439</v>
      </c>
      <c r="B456" s="24">
        <f t="shared" si="55"/>
        <v>53974</v>
      </c>
      <c r="C456" s="29">
        <f t="shared" si="63"/>
        <v>0</v>
      </c>
      <c r="D456" s="29">
        <f t="shared" si="62"/>
        <v>2111.3473611911095</v>
      </c>
      <c r="E456" s="30">
        <f t="shared" si="56"/>
        <v>0</v>
      </c>
      <c r="F456" s="29">
        <f t="shared" si="57"/>
        <v>0</v>
      </c>
      <c r="G456" s="29">
        <f t="shared" si="60"/>
        <v>0</v>
      </c>
      <c r="H456" s="29">
        <f t="shared" si="61"/>
        <v>0</v>
      </c>
      <c r="I456" s="29">
        <f t="shared" si="58"/>
        <v>0</v>
      </c>
      <c r="J456" s="29">
        <f>SUM($H$18:$H456)</f>
        <v>233404.208357333</v>
      </c>
    </row>
    <row r="457" spans="1:10" x14ac:dyDescent="0.25">
      <c r="A457" s="23">
        <f t="shared" si="59"/>
        <v>440</v>
      </c>
      <c r="B457" s="24">
        <f t="shared" si="55"/>
        <v>54005</v>
      </c>
      <c r="C457" s="29">
        <f t="shared" si="63"/>
        <v>0</v>
      </c>
      <c r="D457" s="29">
        <f t="shared" si="62"/>
        <v>2111.3473611911095</v>
      </c>
      <c r="E457" s="30">
        <f t="shared" si="56"/>
        <v>0</v>
      </c>
      <c r="F457" s="29">
        <f t="shared" si="57"/>
        <v>0</v>
      </c>
      <c r="G457" s="29">
        <f t="shared" si="60"/>
        <v>0</v>
      </c>
      <c r="H457" s="29">
        <f t="shared" si="61"/>
        <v>0</v>
      </c>
      <c r="I457" s="29">
        <f t="shared" si="58"/>
        <v>0</v>
      </c>
      <c r="J457" s="29">
        <f>SUM($H$18:$H457)</f>
        <v>233404.208357333</v>
      </c>
    </row>
    <row r="458" spans="1:10" x14ac:dyDescent="0.25">
      <c r="A458" s="23">
        <f t="shared" si="59"/>
        <v>441</v>
      </c>
      <c r="B458" s="24">
        <f t="shared" si="55"/>
        <v>54035</v>
      </c>
      <c r="C458" s="29">
        <f t="shared" si="63"/>
        <v>0</v>
      </c>
      <c r="D458" s="29">
        <f t="shared" si="62"/>
        <v>2111.3473611911095</v>
      </c>
      <c r="E458" s="30">
        <f t="shared" si="56"/>
        <v>0</v>
      </c>
      <c r="F458" s="29">
        <f t="shared" si="57"/>
        <v>0</v>
      </c>
      <c r="G458" s="29">
        <f t="shared" si="60"/>
        <v>0</v>
      </c>
      <c r="H458" s="29">
        <f t="shared" si="61"/>
        <v>0</v>
      </c>
      <c r="I458" s="29">
        <f t="shared" si="58"/>
        <v>0</v>
      </c>
      <c r="J458" s="29">
        <f>SUM($H$18:$H458)</f>
        <v>233404.208357333</v>
      </c>
    </row>
    <row r="459" spans="1:10" x14ac:dyDescent="0.25">
      <c r="A459" s="23">
        <f t="shared" si="59"/>
        <v>442</v>
      </c>
      <c r="B459" s="24">
        <f t="shared" si="55"/>
        <v>54066</v>
      </c>
      <c r="C459" s="29">
        <f t="shared" si="63"/>
        <v>0</v>
      </c>
      <c r="D459" s="29">
        <f t="shared" si="62"/>
        <v>2111.3473611911095</v>
      </c>
      <c r="E459" s="30">
        <f t="shared" si="56"/>
        <v>0</v>
      </c>
      <c r="F459" s="29">
        <f t="shared" si="57"/>
        <v>0</v>
      </c>
      <c r="G459" s="29">
        <f t="shared" si="60"/>
        <v>0</v>
      </c>
      <c r="H459" s="29">
        <f t="shared" si="61"/>
        <v>0</v>
      </c>
      <c r="I459" s="29">
        <f t="shared" si="58"/>
        <v>0</v>
      </c>
      <c r="J459" s="29">
        <f>SUM($H$18:$H459)</f>
        <v>233404.208357333</v>
      </c>
    </row>
    <row r="460" spans="1:10" x14ac:dyDescent="0.25">
      <c r="A460" s="23">
        <f t="shared" si="59"/>
        <v>443</v>
      </c>
      <c r="B460" s="24">
        <f t="shared" si="55"/>
        <v>54097</v>
      </c>
      <c r="C460" s="29">
        <f t="shared" si="63"/>
        <v>0</v>
      </c>
      <c r="D460" s="29">
        <f t="shared" si="62"/>
        <v>2111.3473611911095</v>
      </c>
      <c r="E460" s="30">
        <f t="shared" si="56"/>
        <v>0</v>
      </c>
      <c r="F460" s="29">
        <f t="shared" si="57"/>
        <v>0</v>
      </c>
      <c r="G460" s="29">
        <f t="shared" si="60"/>
        <v>0</v>
      </c>
      <c r="H460" s="29">
        <f t="shared" si="61"/>
        <v>0</v>
      </c>
      <c r="I460" s="29">
        <f t="shared" si="58"/>
        <v>0</v>
      </c>
      <c r="J460" s="29">
        <f>SUM($H$18:$H460)</f>
        <v>233404.208357333</v>
      </c>
    </row>
    <row r="461" spans="1:10" x14ac:dyDescent="0.25">
      <c r="A461" s="23">
        <f t="shared" si="59"/>
        <v>444</v>
      </c>
      <c r="B461" s="24">
        <f t="shared" si="55"/>
        <v>54126</v>
      </c>
      <c r="C461" s="29">
        <f t="shared" si="63"/>
        <v>0</v>
      </c>
      <c r="D461" s="29">
        <f t="shared" si="62"/>
        <v>2111.3473611911095</v>
      </c>
      <c r="E461" s="30">
        <f t="shared" si="56"/>
        <v>0</v>
      </c>
      <c r="F461" s="29">
        <f t="shared" si="57"/>
        <v>0</v>
      </c>
      <c r="G461" s="29">
        <f t="shared" si="60"/>
        <v>0</v>
      </c>
      <c r="H461" s="29">
        <f t="shared" si="61"/>
        <v>0</v>
      </c>
      <c r="I461" s="29">
        <f t="shared" si="58"/>
        <v>0</v>
      </c>
      <c r="J461" s="29">
        <f>SUM($H$18:$H461)</f>
        <v>233404.208357333</v>
      </c>
    </row>
    <row r="462" spans="1:10" x14ac:dyDescent="0.25">
      <c r="A462" s="23">
        <f t="shared" si="59"/>
        <v>445</v>
      </c>
      <c r="B462" s="24">
        <f t="shared" si="55"/>
        <v>54157</v>
      </c>
      <c r="C462" s="29">
        <f t="shared" si="63"/>
        <v>0</v>
      </c>
      <c r="D462" s="29">
        <f t="shared" si="62"/>
        <v>2111.3473611911095</v>
      </c>
      <c r="E462" s="30">
        <f t="shared" si="56"/>
        <v>0</v>
      </c>
      <c r="F462" s="29">
        <f t="shared" si="57"/>
        <v>0</v>
      </c>
      <c r="G462" s="29">
        <f t="shared" si="60"/>
        <v>0</v>
      </c>
      <c r="H462" s="29">
        <f t="shared" si="61"/>
        <v>0</v>
      </c>
      <c r="I462" s="29">
        <f t="shared" si="58"/>
        <v>0</v>
      </c>
      <c r="J462" s="29">
        <f>SUM($H$18:$H462)</f>
        <v>233404.208357333</v>
      </c>
    </row>
    <row r="463" spans="1:10" x14ac:dyDescent="0.25">
      <c r="A463" s="23">
        <f t="shared" si="59"/>
        <v>446</v>
      </c>
      <c r="B463" s="24">
        <f t="shared" si="55"/>
        <v>54187</v>
      </c>
      <c r="C463" s="29">
        <f t="shared" si="63"/>
        <v>0</v>
      </c>
      <c r="D463" s="29">
        <f t="shared" si="62"/>
        <v>2111.3473611911095</v>
      </c>
      <c r="E463" s="30">
        <f t="shared" si="56"/>
        <v>0</v>
      </c>
      <c r="F463" s="29">
        <f t="shared" si="57"/>
        <v>0</v>
      </c>
      <c r="G463" s="29">
        <f t="shared" si="60"/>
        <v>0</v>
      </c>
      <c r="H463" s="29">
        <f t="shared" si="61"/>
        <v>0</v>
      </c>
      <c r="I463" s="29">
        <f t="shared" si="58"/>
        <v>0</v>
      </c>
      <c r="J463" s="29">
        <f>SUM($H$18:$H463)</f>
        <v>233404.208357333</v>
      </c>
    </row>
    <row r="464" spans="1:10" x14ac:dyDescent="0.25">
      <c r="A464" s="23">
        <f t="shared" si="59"/>
        <v>447</v>
      </c>
      <c r="B464" s="24">
        <f t="shared" si="55"/>
        <v>54218</v>
      </c>
      <c r="C464" s="29">
        <f t="shared" si="63"/>
        <v>0</v>
      </c>
      <c r="D464" s="29">
        <f t="shared" si="62"/>
        <v>2111.3473611911095</v>
      </c>
      <c r="E464" s="30">
        <f t="shared" si="56"/>
        <v>0</v>
      </c>
      <c r="F464" s="29">
        <f t="shared" si="57"/>
        <v>0</v>
      </c>
      <c r="G464" s="29">
        <f t="shared" si="60"/>
        <v>0</v>
      </c>
      <c r="H464" s="29">
        <f t="shared" si="61"/>
        <v>0</v>
      </c>
      <c r="I464" s="29">
        <f t="shared" si="58"/>
        <v>0</v>
      </c>
      <c r="J464" s="29">
        <f>SUM($H$18:$H464)</f>
        <v>233404.208357333</v>
      </c>
    </row>
    <row r="465" spans="1:10" x14ac:dyDescent="0.25">
      <c r="A465" s="23">
        <f t="shared" si="59"/>
        <v>448</v>
      </c>
      <c r="B465" s="24">
        <f t="shared" si="55"/>
        <v>54248</v>
      </c>
      <c r="C465" s="29">
        <f t="shared" si="63"/>
        <v>0</v>
      </c>
      <c r="D465" s="29">
        <f t="shared" si="62"/>
        <v>2111.3473611911095</v>
      </c>
      <c r="E465" s="30">
        <f t="shared" si="56"/>
        <v>0</v>
      </c>
      <c r="F465" s="29">
        <f t="shared" si="57"/>
        <v>0</v>
      </c>
      <c r="G465" s="29">
        <f t="shared" si="60"/>
        <v>0</v>
      </c>
      <c r="H465" s="29">
        <f t="shared" si="61"/>
        <v>0</v>
      </c>
      <c r="I465" s="29">
        <f t="shared" si="58"/>
        <v>0</v>
      </c>
      <c r="J465" s="29">
        <f>SUM($H$18:$H465)</f>
        <v>233404.208357333</v>
      </c>
    </row>
    <row r="466" spans="1:10" x14ac:dyDescent="0.25">
      <c r="A466" s="23">
        <f t="shared" si="59"/>
        <v>449</v>
      </c>
      <c r="B466" s="24">
        <f t="shared" ref="B466:B497" si="64">IF(Pay_Num&lt;&gt;"",DATE(YEAR(Loan_Start),MONTH(Loan_Start)+(Pay_Num)*12/Num_Pmt_Per_Year,DAY(Loan_Start)),"")</f>
        <v>54279</v>
      </c>
      <c r="C466" s="29">
        <f t="shared" si="63"/>
        <v>0</v>
      </c>
      <c r="D466" s="29">
        <f t="shared" si="62"/>
        <v>2111.3473611911095</v>
      </c>
      <c r="E466" s="30">
        <f t="shared" ref="E466:E497" si="65">IF(AND(Pay_Num&lt;&gt;"",Sched_Pay+Scheduled_Extra_Payments&lt;Beg_Bal),Scheduled_Extra_Payments,IF(AND(Pay_Num&lt;&gt;"",Beg_Bal-Sched_Pay&gt;0),Beg_Bal-Sched_Pay,IF(Pay_Num&lt;&gt;"",0,"")))</f>
        <v>0</v>
      </c>
      <c r="F466" s="29">
        <f t="shared" ref="F466:F497" si="66">IF(AND(Pay_Num&lt;&gt;"",Sched_Pay+Extra_Pay&lt;Beg_Bal),Sched_Pay+Extra_Pay,IF(Pay_Num&lt;&gt;"",Beg_Bal,""))</f>
        <v>0</v>
      </c>
      <c r="G466" s="29">
        <f t="shared" si="60"/>
        <v>0</v>
      </c>
      <c r="H466" s="29">
        <f t="shared" si="61"/>
        <v>0</v>
      </c>
      <c r="I466" s="29">
        <f t="shared" ref="I466:I497" si="67">IF(AND(Pay_Num&lt;&gt;"",Sched_Pay+Extra_Pay&lt;Beg_Bal),Beg_Bal-Princ,IF(Pay_Num&lt;&gt;"",0,""))</f>
        <v>0</v>
      </c>
      <c r="J466" s="29">
        <f>SUM($H$18:$H466)</f>
        <v>233404.208357333</v>
      </c>
    </row>
    <row r="467" spans="1:10" x14ac:dyDescent="0.25">
      <c r="A467" s="23">
        <f t="shared" ref="A467:A497" si="68">IF(Values_Entered,A466+1,"")</f>
        <v>450</v>
      </c>
      <c r="B467" s="24">
        <f t="shared" si="64"/>
        <v>54310</v>
      </c>
      <c r="C467" s="29">
        <f t="shared" si="63"/>
        <v>0</v>
      </c>
      <c r="D467" s="29">
        <f t="shared" si="62"/>
        <v>2111.3473611911095</v>
      </c>
      <c r="E467" s="30">
        <f t="shared" si="65"/>
        <v>0</v>
      </c>
      <c r="F467" s="29">
        <f t="shared" si="66"/>
        <v>0</v>
      </c>
      <c r="G467" s="29">
        <f t="shared" ref="G467:G497" si="69">IF(Pay_Num&lt;&gt;"",Total_Pay-Int,"")</f>
        <v>0</v>
      </c>
      <c r="H467" s="29">
        <f t="shared" ref="H467:H497" si="70">IF(Pay_Num&lt;&gt;"",Beg_Bal*Interest_Rate/Num_Pmt_Per_Year,"")</f>
        <v>0</v>
      </c>
      <c r="I467" s="29">
        <f t="shared" si="67"/>
        <v>0</v>
      </c>
      <c r="J467" s="29">
        <f>SUM($H$18:$H467)</f>
        <v>233404.208357333</v>
      </c>
    </row>
    <row r="468" spans="1:10" x14ac:dyDescent="0.25">
      <c r="A468" s="23">
        <f t="shared" si="68"/>
        <v>451</v>
      </c>
      <c r="B468" s="24">
        <f t="shared" si="64"/>
        <v>54340</v>
      </c>
      <c r="C468" s="29">
        <f t="shared" si="63"/>
        <v>0</v>
      </c>
      <c r="D468" s="29">
        <f t="shared" ref="D468:D497" si="71">IF(Pay_Num&lt;&gt;"",Scheduled_Monthly_Payment,"")</f>
        <v>2111.3473611911095</v>
      </c>
      <c r="E468" s="30">
        <f t="shared" si="65"/>
        <v>0</v>
      </c>
      <c r="F468" s="29">
        <f t="shared" si="66"/>
        <v>0</v>
      </c>
      <c r="G468" s="29">
        <f t="shared" si="69"/>
        <v>0</v>
      </c>
      <c r="H468" s="29">
        <f t="shared" si="70"/>
        <v>0</v>
      </c>
      <c r="I468" s="29">
        <f t="shared" si="67"/>
        <v>0</v>
      </c>
      <c r="J468" s="29">
        <f>SUM($H$18:$H468)</f>
        <v>233404.208357333</v>
      </c>
    </row>
    <row r="469" spans="1:10" x14ac:dyDescent="0.25">
      <c r="A469" s="23">
        <f t="shared" si="68"/>
        <v>452</v>
      </c>
      <c r="B469" s="24">
        <f t="shared" si="64"/>
        <v>54371</v>
      </c>
      <c r="C469" s="29">
        <f t="shared" si="63"/>
        <v>0</v>
      </c>
      <c r="D469" s="29">
        <f t="shared" si="71"/>
        <v>2111.3473611911095</v>
      </c>
      <c r="E469" s="30">
        <f t="shared" si="65"/>
        <v>0</v>
      </c>
      <c r="F469" s="29">
        <f t="shared" si="66"/>
        <v>0</v>
      </c>
      <c r="G469" s="29">
        <f t="shared" si="69"/>
        <v>0</v>
      </c>
      <c r="H469" s="29">
        <f t="shared" si="70"/>
        <v>0</v>
      </c>
      <c r="I469" s="29">
        <f t="shared" si="67"/>
        <v>0</v>
      </c>
      <c r="J469" s="29">
        <f>SUM($H$18:$H469)</f>
        <v>233404.208357333</v>
      </c>
    </row>
    <row r="470" spans="1:10" x14ac:dyDescent="0.25">
      <c r="A470" s="23">
        <f t="shared" si="68"/>
        <v>453</v>
      </c>
      <c r="B470" s="24">
        <f t="shared" si="64"/>
        <v>54401</v>
      </c>
      <c r="C470" s="29">
        <f t="shared" si="63"/>
        <v>0</v>
      </c>
      <c r="D470" s="29">
        <f t="shared" si="71"/>
        <v>2111.3473611911095</v>
      </c>
      <c r="E470" s="30">
        <f t="shared" si="65"/>
        <v>0</v>
      </c>
      <c r="F470" s="29">
        <f t="shared" si="66"/>
        <v>0</v>
      </c>
      <c r="G470" s="29">
        <f t="shared" si="69"/>
        <v>0</v>
      </c>
      <c r="H470" s="29">
        <f t="shared" si="70"/>
        <v>0</v>
      </c>
      <c r="I470" s="29">
        <f t="shared" si="67"/>
        <v>0</v>
      </c>
      <c r="J470" s="29">
        <f>SUM($H$18:$H470)</f>
        <v>233404.208357333</v>
      </c>
    </row>
    <row r="471" spans="1:10" x14ac:dyDescent="0.25">
      <c r="A471" s="23">
        <f t="shared" si="68"/>
        <v>454</v>
      </c>
      <c r="B471" s="24">
        <f t="shared" si="64"/>
        <v>54432</v>
      </c>
      <c r="C471" s="29">
        <f t="shared" si="63"/>
        <v>0</v>
      </c>
      <c r="D471" s="29">
        <f t="shared" si="71"/>
        <v>2111.3473611911095</v>
      </c>
      <c r="E471" s="30">
        <f t="shared" si="65"/>
        <v>0</v>
      </c>
      <c r="F471" s="29">
        <f t="shared" si="66"/>
        <v>0</v>
      </c>
      <c r="G471" s="29">
        <f t="shared" si="69"/>
        <v>0</v>
      </c>
      <c r="H471" s="29">
        <f t="shared" si="70"/>
        <v>0</v>
      </c>
      <c r="I471" s="29">
        <f t="shared" si="67"/>
        <v>0</v>
      </c>
      <c r="J471" s="29">
        <f>SUM($H$18:$H471)</f>
        <v>233404.208357333</v>
      </c>
    </row>
    <row r="472" spans="1:10" x14ac:dyDescent="0.25">
      <c r="A472" s="23">
        <f t="shared" si="68"/>
        <v>455</v>
      </c>
      <c r="B472" s="24">
        <f t="shared" si="64"/>
        <v>54463</v>
      </c>
      <c r="C472" s="29">
        <f t="shared" si="63"/>
        <v>0</v>
      </c>
      <c r="D472" s="29">
        <f t="shared" si="71"/>
        <v>2111.3473611911095</v>
      </c>
      <c r="E472" s="30">
        <f t="shared" si="65"/>
        <v>0</v>
      </c>
      <c r="F472" s="29">
        <f t="shared" si="66"/>
        <v>0</v>
      </c>
      <c r="G472" s="29">
        <f t="shared" si="69"/>
        <v>0</v>
      </c>
      <c r="H472" s="29">
        <f t="shared" si="70"/>
        <v>0</v>
      </c>
      <c r="I472" s="29">
        <f t="shared" si="67"/>
        <v>0</v>
      </c>
      <c r="J472" s="29">
        <f>SUM($H$18:$H472)</f>
        <v>233404.208357333</v>
      </c>
    </row>
    <row r="473" spans="1:10" x14ac:dyDescent="0.25">
      <c r="A473" s="23">
        <f t="shared" si="68"/>
        <v>456</v>
      </c>
      <c r="B473" s="24">
        <f t="shared" si="64"/>
        <v>54491</v>
      </c>
      <c r="C473" s="29">
        <f t="shared" si="63"/>
        <v>0</v>
      </c>
      <c r="D473" s="29">
        <f t="shared" si="71"/>
        <v>2111.3473611911095</v>
      </c>
      <c r="E473" s="30">
        <f t="shared" si="65"/>
        <v>0</v>
      </c>
      <c r="F473" s="29">
        <f t="shared" si="66"/>
        <v>0</v>
      </c>
      <c r="G473" s="29">
        <f t="shared" si="69"/>
        <v>0</v>
      </c>
      <c r="H473" s="29">
        <f t="shared" si="70"/>
        <v>0</v>
      </c>
      <c r="I473" s="29">
        <f t="shared" si="67"/>
        <v>0</v>
      </c>
      <c r="J473" s="29">
        <f>SUM($H$18:$H473)</f>
        <v>233404.208357333</v>
      </c>
    </row>
    <row r="474" spans="1:10" x14ac:dyDescent="0.25">
      <c r="A474" s="23">
        <f t="shared" si="68"/>
        <v>457</v>
      </c>
      <c r="B474" s="24">
        <f t="shared" si="64"/>
        <v>54522</v>
      </c>
      <c r="C474" s="29">
        <f t="shared" si="63"/>
        <v>0</v>
      </c>
      <c r="D474" s="29">
        <f t="shared" si="71"/>
        <v>2111.3473611911095</v>
      </c>
      <c r="E474" s="30">
        <f t="shared" si="65"/>
        <v>0</v>
      </c>
      <c r="F474" s="29">
        <f t="shared" si="66"/>
        <v>0</v>
      </c>
      <c r="G474" s="29">
        <f t="shared" si="69"/>
        <v>0</v>
      </c>
      <c r="H474" s="29">
        <f t="shared" si="70"/>
        <v>0</v>
      </c>
      <c r="I474" s="29">
        <f t="shared" si="67"/>
        <v>0</v>
      </c>
      <c r="J474" s="29">
        <f>SUM($H$18:$H474)</f>
        <v>233404.208357333</v>
      </c>
    </row>
    <row r="475" spans="1:10" x14ac:dyDescent="0.25">
      <c r="A475" s="23">
        <f t="shared" si="68"/>
        <v>458</v>
      </c>
      <c r="B475" s="24">
        <f t="shared" si="64"/>
        <v>54552</v>
      </c>
      <c r="C475" s="29">
        <f t="shared" si="63"/>
        <v>0</v>
      </c>
      <c r="D475" s="29">
        <f t="shared" si="71"/>
        <v>2111.3473611911095</v>
      </c>
      <c r="E475" s="30">
        <f t="shared" si="65"/>
        <v>0</v>
      </c>
      <c r="F475" s="29">
        <f t="shared" si="66"/>
        <v>0</v>
      </c>
      <c r="G475" s="29">
        <f t="shared" si="69"/>
        <v>0</v>
      </c>
      <c r="H475" s="29">
        <f t="shared" si="70"/>
        <v>0</v>
      </c>
      <c r="I475" s="29">
        <f t="shared" si="67"/>
        <v>0</v>
      </c>
      <c r="J475" s="29">
        <f>SUM($H$18:$H475)</f>
        <v>233404.208357333</v>
      </c>
    </row>
    <row r="476" spans="1:10" x14ac:dyDescent="0.25">
      <c r="A476" s="23">
        <f t="shared" si="68"/>
        <v>459</v>
      </c>
      <c r="B476" s="24">
        <f t="shared" si="64"/>
        <v>54583</v>
      </c>
      <c r="C476" s="29">
        <f t="shared" si="63"/>
        <v>0</v>
      </c>
      <c r="D476" s="29">
        <f t="shared" si="71"/>
        <v>2111.3473611911095</v>
      </c>
      <c r="E476" s="30">
        <f t="shared" si="65"/>
        <v>0</v>
      </c>
      <c r="F476" s="29">
        <f t="shared" si="66"/>
        <v>0</v>
      </c>
      <c r="G476" s="29">
        <f t="shared" si="69"/>
        <v>0</v>
      </c>
      <c r="H476" s="29">
        <f t="shared" si="70"/>
        <v>0</v>
      </c>
      <c r="I476" s="29">
        <f t="shared" si="67"/>
        <v>0</v>
      </c>
      <c r="J476" s="29">
        <f>SUM($H$18:$H476)</f>
        <v>233404.208357333</v>
      </c>
    </row>
    <row r="477" spans="1:10" x14ac:dyDescent="0.25">
      <c r="A477" s="23">
        <f t="shared" si="68"/>
        <v>460</v>
      </c>
      <c r="B477" s="24">
        <f t="shared" si="64"/>
        <v>54613</v>
      </c>
      <c r="C477" s="29">
        <f t="shared" si="63"/>
        <v>0</v>
      </c>
      <c r="D477" s="29">
        <f t="shared" si="71"/>
        <v>2111.3473611911095</v>
      </c>
      <c r="E477" s="30">
        <f t="shared" si="65"/>
        <v>0</v>
      </c>
      <c r="F477" s="29">
        <f t="shared" si="66"/>
        <v>0</v>
      </c>
      <c r="G477" s="29">
        <f t="shared" si="69"/>
        <v>0</v>
      </c>
      <c r="H477" s="29">
        <f t="shared" si="70"/>
        <v>0</v>
      </c>
      <c r="I477" s="29">
        <f t="shared" si="67"/>
        <v>0</v>
      </c>
      <c r="J477" s="29">
        <f>SUM($H$18:$H477)</f>
        <v>233404.208357333</v>
      </c>
    </row>
    <row r="478" spans="1:10" x14ac:dyDescent="0.25">
      <c r="A478" s="23">
        <f t="shared" si="68"/>
        <v>461</v>
      </c>
      <c r="B478" s="24">
        <f t="shared" si="64"/>
        <v>54644</v>
      </c>
      <c r="C478" s="29">
        <f t="shared" si="63"/>
        <v>0</v>
      </c>
      <c r="D478" s="29">
        <f t="shared" si="71"/>
        <v>2111.3473611911095</v>
      </c>
      <c r="E478" s="30">
        <f t="shared" si="65"/>
        <v>0</v>
      </c>
      <c r="F478" s="29">
        <f t="shared" si="66"/>
        <v>0</v>
      </c>
      <c r="G478" s="29">
        <f t="shared" si="69"/>
        <v>0</v>
      </c>
      <c r="H478" s="29">
        <f t="shared" si="70"/>
        <v>0</v>
      </c>
      <c r="I478" s="29">
        <f t="shared" si="67"/>
        <v>0</v>
      </c>
      <c r="J478" s="29">
        <f>SUM($H$18:$H478)</f>
        <v>233404.208357333</v>
      </c>
    </row>
    <row r="479" spans="1:10" x14ac:dyDescent="0.25">
      <c r="A479" s="23">
        <f t="shared" si="68"/>
        <v>462</v>
      </c>
      <c r="B479" s="24">
        <f t="shared" si="64"/>
        <v>54675</v>
      </c>
      <c r="C479" s="29">
        <f t="shared" si="63"/>
        <v>0</v>
      </c>
      <c r="D479" s="29">
        <f t="shared" si="71"/>
        <v>2111.3473611911095</v>
      </c>
      <c r="E479" s="30">
        <f t="shared" si="65"/>
        <v>0</v>
      </c>
      <c r="F479" s="29">
        <f t="shared" si="66"/>
        <v>0</v>
      </c>
      <c r="G479" s="29">
        <f t="shared" si="69"/>
        <v>0</v>
      </c>
      <c r="H479" s="29">
        <f t="shared" si="70"/>
        <v>0</v>
      </c>
      <c r="I479" s="29">
        <f t="shared" si="67"/>
        <v>0</v>
      </c>
      <c r="J479" s="29">
        <f>SUM($H$18:$H479)</f>
        <v>233404.208357333</v>
      </c>
    </row>
    <row r="480" spans="1:10" x14ac:dyDescent="0.25">
      <c r="A480" s="23">
        <f t="shared" si="68"/>
        <v>463</v>
      </c>
      <c r="B480" s="24">
        <f t="shared" si="64"/>
        <v>54705</v>
      </c>
      <c r="C480" s="29">
        <f t="shared" si="63"/>
        <v>0</v>
      </c>
      <c r="D480" s="29">
        <f t="shared" si="71"/>
        <v>2111.3473611911095</v>
      </c>
      <c r="E480" s="30">
        <f t="shared" si="65"/>
        <v>0</v>
      </c>
      <c r="F480" s="29">
        <f t="shared" si="66"/>
        <v>0</v>
      </c>
      <c r="G480" s="29">
        <f t="shared" si="69"/>
        <v>0</v>
      </c>
      <c r="H480" s="29">
        <f t="shared" si="70"/>
        <v>0</v>
      </c>
      <c r="I480" s="29">
        <f t="shared" si="67"/>
        <v>0</v>
      </c>
      <c r="J480" s="29">
        <f>SUM($H$18:$H480)</f>
        <v>233404.208357333</v>
      </c>
    </row>
    <row r="481" spans="1:10" x14ac:dyDescent="0.25">
      <c r="A481" s="23">
        <f t="shared" si="68"/>
        <v>464</v>
      </c>
      <c r="B481" s="24">
        <f t="shared" si="64"/>
        <v>54736</v>
      </c>
      <c r="C481" s="29">
        <f t="shared" si="63"/>
        <v>0</v>
      </c>
      <c r="D481" s="29">
        <f t="shared" si="71"/>
        <v>2111.3473611911095</v>
      </c>
      <c r="E481" s="30">
        <f t="shared" si="65"/>
        <v>0</v>
      </c>
      <c r="F481" s="29">
        <f t="shared" si="66"/>
        <v>0</v>
      </c>
      <c r="G481" s="29">
        <f t="shared" si="69"/>
        <v>0</v>
      </c>
      <c r="H481" s="29">
        <f t="shared" si="70"/>
        <v>0</v>
      </c>
      <c r="I481" s="29">
        <f t="shared" si="67"/>
        <v>0</v>
      </c>
      <c r="J481" s="29">
        <f>SUM($H$18:$H481)</f>
        <v>233404.208357333</v>
      </c>
    </row>
    <row r="482" spans="1:10" x14ac:dyDescent="0.25">
      <c r="A482" s="23">
        <f t="shared" si="68"/>
        <v>465</v>
      </c>
      <c r="B482" s="24">
        <f t="shared" si="64"/>
        <v>54766</v>
      </c>
      <c r="C482" s="29">
        <f t="shared" si="63"/>
        <v>0</v>
      </c>
      <c r="D482" s="29">
        <f t="shared" si="71"/>
        <v>2111.3473611911095</v>
      </c>
      <c r="E482" s="30">
        <f t="shared" si="65"/>
        <v>0</v>
      </c>
      <c r="F482" s="29">
        <f t="shared" si="66"/>
        <v>0</v>
      </c>
      <c r="G482" s="29">
        <f t="shared" si="69"/>
        <v>0</v>
      </c>
      <c r="H482" s="29">
        <f t="shared" si="70"/>
        <v>0</v>
      </c>
      <c r="I482" s="29">
        <f t="shared" si="67"/>
        <v>0</v>
      </c>
      <c r="J482" s="29">
        <f>SUM($H$18:$H482)</f>
        <v>233404.208357333</v>
      </c>
    </row>
    <row r="483" spans="1:10" x14ac:dyDescent="0.25">
      <c r="A483" s="23">
        <f t="shared" si="68"/>
        <v>466</v>
      </c>
      <c r="B483" s="24">
        <f t="shared" si="64"/>
        <v>54797</v>
      </c>
      <c r="C483" s="29">
        <f t="shared" si="63"/>
        <v>0</v>
      </c>
      <c r="D483" s="29">
        <f t="shared" si="71"/>
        <v>2111.3473611911095</v>
      </c>
      <c r="E483" s="30">
        <f t="shared" si="65"/>
        <v>0</v>
      </c>
      <c r="F483" s="29">
        <f t="shared" si="66"/>
        <v>0</v>
      </c>
      <c r="G483" s="29">
        <f t="shared" si="69"/>
        <v>0</v>
      </c>
      <c r="H483" s="29">
        <f t="shared" si="70"/>
        <v>0</v>
      </c>
      <c r="I483" s="29">
        <f t="shared" si="67"/>
        <v>0</v>
      </c>
      <c r="J483" s="29">
        <f>SUM($H$18:$H483)</f>
        <v>233404.208357333</v>
      </c>
    </row>
    <row r="484" spans="1:10" x14ac:dyDescent="0.25">
      <c r="A484" s="23">
        <f t="shared" si="68"/>
        <v>467</v>
      </c>
      <c r="B484" s="24">
        <f t="shared" si="64"/>
        <v>54828</v>
      </c>
      <c r="C484" s="29">
        <f t="shared" si="63"/>
        <v>0</v>
      </c>
      <c r="D484" s="29">
        <f t="shared" si="71"/>
        <v>2111.3473611911095</v>
      </c>
      <c r="E484" s="30">
        <f t="shared" si="65"/>
        <v>0</v>
      </c>
      <c r="F484" s="29">
        <f t="shared" si="66"/>
        <v>0</v>
      </c>
      <c r="G484" s="29">
        <f t="shared" si="69"/>
        <v>0</v>
      </c>
      <c r="H484" s="29">
        <f t="shared" si="70"/>
        <v>0</v>
      </c>
      <c r="I484" s="29">
        <f t="shared" si="67"/>
        <v>0</v>
      </c>
      <c r="J484" s="29">
        <f>SUM($H$18:$H484)</f>
        <v>233404.208357333</v>
      </c>
    </row>
    <row r="485" spans="1:10" x14ac:dyDescent="0.25">
      <c r="A485" s="23">
        <f t="shared" si="68"/>
        <v>468</v>
      </c>
      <c r="B485" s="24">
        <f t="shared" si="64"/>
        <v>54856</v>
      </c>
      <c r="C485" s="29">
        <f t="shared" si="63"/>
        <v>0</v>
      </c>
      <c r="D485" s="29">
        <f t="shared" si="71"/>
        <v>2111.3473611911095</v>
      </c>
      <c r="E485" s="30">
        <f t="shared" si="65"/>
        <v>0</v>
      </c>
      <c r="F485" s="29">
        <f t="shared" si="66"/>
        <v>0</v>
      </c>
      <c r="G485" s="29">
        <f t="shared" si="69"/>
        <v>0</v>
      </c>
      <c r="H485" s="29">
        <f t="shared" si="70"/>
        <v>0</v>
      </c>
      <c r="I485" s="29">
        <f t="shared" si="67"/>
        <v>0</v>
      </c>
      <c r="J485" s="29">
        <f>SUM($H$18:$H485)</f>
        <v>233404.208357333</v>
      </c>
    </row>
    <row r="486" spans="1:10" x14ac:dyDescent="0.25">
      <c r="A486" s="23">
        <f t="shared" si="68"/>
        <v>469</v>
      </c>
      <c r="B486" s="24">
        <f t="shared" si="64"/>
        <v>54887</v>
      </c>
      <c r="C486" s="29">
        <f t="shared" si="63"/>
        <v>0</v>
      </c>
      <c r="D486" s="29">
        <f t="shared" si="71"/>
        <v>2111.3473611911095</v>
      </c>
      <c r="E486" s="30">
        <f t="shared" si="65"/>
        <v>0</v>
      </c>
      <c r="F486" s="29">
        <f t="shared" si="66"/>
        <v>0</v>
      </c>
      <c r="G486" s="29">
        <f t="shared" si="69"/>
        <v>0</v>
      </c>
      <c r="H486" s="29">
        <f t="shared" si="70"/>
        <v>0</v>
      </c>
      <c r="I486" s="29">
        <f t="shared" si="67"/>
        <v>0</v>
      </c>
      <c r="J486" s="29">
        <f>SUM($H$18:$H486)</f>
        <v>233404.208357333</v>
      </c>
    </row>
    <row r="487" spans="1:10" x14ac:dyDescent="0.25">
      <c r="A487" s="23">
        <f t="shared" si="68"/>
        <v>470</v>
      </c>
      <c r="B487" s="24">
        <f t="shared" si="64"/>
        <v>54917</v>
      </c>
      <c r="C487" s="29">
        <f t="shared" si="63"/>
        <v>0</v>
      </c>
      <c r="D487" s="29">
        <f t="shared" si="71"/>
        <v>2111.3473611911095</v>
      </c>
      <c r="E487" s="30">
        <f t="shared" si="65"/>
        <v>0</v>
      </c>
      <c r="F487" s="29">
        <f t="shared" si="66"/>
        <v>0</v>
      </c>
      <c r="G487" s="29">
        <f t="shared" si="69"/>
        <v>0</v>
      </c>
      <c r="H487" s="29">
        <f t="shared" si="70"/>
        <v>0</v>
      </c>
      <c r="I487" s="29">
        <f t="shared" si="67"/>
        <v>0</v>
      </c>
      <c r="J487" s="29">
        <f>SUM($H$18:$H487)</f>
        <v>233404.208357333</v>
      </c>
    </row>
    <row r="488" spans="1:10" x14ac:dyDescent="0.25">
      <c r="A488" s="23">
        <f t="shared" si="68"/>
        <v>471</v>
      </c>
      <c r="B488" s="24">
        <f t="shared" si="64"/>
        <v>54948</v>
      </c>
      <c r="C488" s="29">
        <f t="shared" si="63"/>
        <v>0</v>
      </c>
      <c r="D488" s="29">
        <f t="shared" si="71"/>
        <v>2111.3473611911095</v>
      </c>
      <c r="E488" s="30">
        <f t="shared" si="65"/>
        <v>0</v>
      </c>
      <c r="F488" s="29">
        <f t="shared" si="66"/>
        <v>0</v>
      </c>
      <c r="G488" s="29">
        <f t="shared" si="69"/>
        <v>0</v>
      </c>
      <c r="H488" s="29">
        <f t="shared" si="70"/>
        <v>0</v>
      </c>
      <c r="I488" s="29">
        <f t="shared" si="67"/>
        <v>0</v>
      </c>
      <c r="J488" s="29">
        <f>SUM($H$18:$H488)</f>
        <v>233404.208357333</v>
      </c>
    </row>
    <row r="489" spans="1:10" x14ac:dyDescent="0.25">
      <c r="A489" s="23">
        <f t="shared" si="68"/>
        <v>472</v>
      </c>
      <c r="B489" s="24">
        <f t="shared" si="64"/>
        <v>54978</v>
      </c>
      <c r="C489" s="29">
        <f t="shared" si="63"/>
        <v>0</v>
      </c>
      <c r="D489" s="29">
        <f t="shared" si="71"/>
        <v>2111.3473611911095</v>
      </c>
      <c r="E489" s="30">
        <f t="shared" si="65"/>
        <v>0</v>
      </c>
      <c r="F489" s="29">
        <f t="shared" si="66"/>
        <v>0</v>
      </c>
      <c r="G489" s="29">
        <f t="shared" si="69"/>
        <v>0</v>
      </c>
      <c r="H489" s="29">
        <f t="shared" si="70"/>
        <v>0</v>
      </c>
      <c r="I489" s="29">
        <f t="shared" si="67"/>
        <v>0</v>
      </c>
      <c r="J489" s="29">
        <f>SUM($H$18:$H489)</f>
        <v>233404.208357333</v>
      </c>
    </row>
    <row r="490" spans="1:10" x14ac:dyDescent="0.25">
      <c r="A490" s="23">
        <f t="shared" si="68"/>
        <v>473</v>
      </c>
      <c r="B490" s="24">
        <f t="shared" si="64"/>
        <v>55009</v>
      </c>
      <c r="C490" s="29">
        <f t="shared" si="63"/>
        <v>0</v>
      </c>
      <c r="D490" s="29">
        <f t="shared" si="71"/>
        <v>2111.3473611911095</v>
      </c>
      <c r="E490" s="30">
        <f t="shared" si="65"/>
        <v>0</v>
      </c>
      <c r="F490" s="29">
        <f t="shared" si="66"/>
        <v>0</v>
      </c>
      <c r="G490" s="29">
        <f t="shared" si="69"/>
        <v>0</v>
      </c>
      <c r="H490" s="29">
        <f t="shared" si="70"/>
        <v>0</v>
      </c>
      <c r="I490" s="29">
        <f t="shared" si="67"/>
        <v>0</v>
      </c>
      <c r="J490" s="29">
        <f>SUM($H$18:$H490)</f>
        <v>233404.208357333</v>
      </c>
    </row>
    <row r="491" spans="1:10" x14ac:dyDescent="0.25">
      <c r="A491" s="23">
        <f t="shared" si="68"/>
        <v>474</v>
      </c>
      <c r="B491" s="24">
        <f t="shared" si="64"/>
        <v>55040</v>
      </c>
      <c r="C491" s="29">
        <f t="shared" si="63"/>
        <v>0</v>
      </c>
      <c r="D491" s="29">
        <f t="shared" si="71"/>
        <v>2111.3473611911095</v>
      </c>
      <c r="E491" s="30">
        <f t="shared" si="65"/>
        <v>0</v>
      </c>
      <c r="F491" s="29">
        <f t="shared" si="66"/>
        <v>0</v>
      </c>
      <c r="G491" s="29">
        <f t="shared" si="69"/>
        <v>0</v>
      </c>
      <c r="H491" s="29">
        <f t="shared" si="70"/>
        <v>0</v>
      </c>
      <c r="I491" s="29">
        <f t="shared" si="67"/>
        <v>0</v>
      </c>
      <c r="J491" s="29">
        <f>SUM($H$18:$H491)</f>
        <v>233404.208357333</v>
      </c>
    </row>
    <row r="492" spans="1:10" x14ac:dyDescent="0.25">
      <c r="A492" s="23">
        <f t="shared" si="68"/>
        <v>475</v>
      </c>
      <c r="B492" s="24">
        <f t="shared" si="64"/>
        <v>55070</v>
      </c>
      <c r="C492" s="29">
        <f t="shared" si="63"/>
        <v>0</v>
      </c>
      <c r="D492" s="29">
        <f t="shared" si="71"/>
        <v>2111.3473611911095</v>
      </c>
      <c r="E492" s="30">
        <f t="shared" si="65"/>
        <v>0</v>
      </c>
      <c r="F492" s="29">
        <f t="shared" si="66"/>
        <v>0</v>
      </c>
      <c r="G492" s="29">
        <f t="shared" si="69"/>
        <v>0</v>
      </c>
      <c r="H492" s="29">
        <f t="shared" si="70"/>
        <v>0</v>
      </c>
      <c r="I492" s="29">
        <f t="shared" si="67"/>
        <v>0</v>
      </c>
      <c r="J492" s="29">
        <f>SUM($H$18:$H492)</f>
        <v>233404.208357333</v>
      </c>
    </row>
    <row r="493" spans="1:10" x14ac:dyDescent="0.25">
      <c r="A493" s="23">
        <f t="shared" si="68"/>
        <v>476</v>
      </c>
      <c r="B493" s="24">
        <f t="shared" si="64"/>
        <v>55101</v>
      </c>
      <c r="C493" s="29">
        <f t="shared" si="63"/>
        <v>0</v>
      </c>
      <c r="D493" s="29">
        <f t="shared" si="71"/>
        <v>2111.3473611911095</v>
      </c>
      <c r="E493" s="30">
        <f t="shared" si="65"/>
        <v>0</v>
      </c>
      <c r="F493" s="29">
        <f t="shared" si="66"/>
        <v>0</v>
      </c>
      <c r="G493" s="29">
        <f t="shared" si="69"/>
        <v>0</v>
      </c>
      <c r="H493" s="29">
        <f t="shared" si="70"/>
        <v>0</v>
      </c>
      <c r="I493" s="29">
        <f t="shared" si="67"/>
        <v>0</v>
      </c>
      <c r="J493" s="29">
        <f>SUM($H$18:$H493)</f>
        <v>233404.208357333</v>
      </c>
    </row>
    <row r="494" spans="1:10" x14ac:dyDescent="0.25">
      <c r="A494" s="23">
        <f t="shared" si="68"/>
        <v>477</v>
      </c>
      <c r="B494" s="24">
        <f t="shared" si="64"/>
        <v>55131</v>
      </c>
      <c r="C494" s="29">
        <f t="shared" si="63"/>
        <v>0</v>
      </c>
      <c r="D494" s="29">
        <f t="shared" si="71"/>
        <v>2111.3473611911095</v>
      </c>
      <c r="E494" s="30">
        <f t="shared" si="65"/>
        <v>0</v>
      </c>
      <c r="F494" s="29">
        <f t="shared" si="66"/>
        <v>0</v>
      </c>
      <c r="G494" s="29">
        <f t="shared" si="69"/>
        <v>0</v>
      </c>
      <c r="H494" s="29">
        <f t="shared" si="70"/>
        <v>0</v>
      </c>
      <c r="I494" s="29">
        <f t="shared" si="67"/>
        <v>0</v>
      </c>
      <c r="J494" s="29">
        <f>SUM($H$18:$H494)</f>
        <v>233404.208357333</v>
      </c>
    </row>
    <row r="495" spans="1:10" x14ac:dyDescent="0.25">
      <c r="A495" s="23">
        <f t="shared" si="68"/>
        <v>478</v>
      </c>
      <c r="B495" s="24">
        <f t="shared" si="64"/>
        <v>55162</v>
      </c>
      <c r="C495" s="29">
        <f t="shared" si="63"/>
        <v>0</v>
      </c>
      <c r="D495" s="29">
        <f t="shared" si="71"/>
        <v>2111.3473611911095</v>
      </c>
      <c r="E495" s="30">
        <f t="shared" si="65"/>
        <v>0</v>
      </c>
      <c r="F495" s="29">
        <f t="shared" si="66"/>
        <v>0</v>
      </c>
      <c r="G495" s="29">
        <f t="shared" si="69"/>
        <v>0</v>
      </c>
      <c r="H495" s="29">
        <f t="shared" si="70"/>
        <v>0</v>
      </c>
      <c r="I495" s="29">
        <f t="shared" si="67"/>
        <v>0</v>
      </c>
      <c r="J495" s="29">
        <f>SUM($H$18:$H495)</f>
        <v>233404.208357333</v>
      </c>
    </row>
    <row r="496" spans="1:10" x14ac:dyDescent="0.25">
      <c r="A496" s="23">
        <f t="shared" si="68"/>
        <v>479</v>
      </c>
      <c r="B496" s="24">
        <f t="shared" si="64"/>
        <v>55193</v>
      </c>
      <c r="C496" s="29">
        <f t="shared" si="63"/>
        <v>0</v>
      </c>
      <c r="D496" s="29">
        <f t="shared" si="71"/>
        <v>2111.3473611911095</v>
      </c>
      <c r="E496" s="30">
        <f t="shared" si="65"/>
        <v>0</v>
      </c>
      <c r="F496" s="29">
        <f t="shared" si="66"/>
        <v>0</v>
      </c>
      <c r="G496" s="29">
        <f t="shared" si="69"/>
        <v>0</v>
      </c>
      <c r="H496" s="29">
        <f t="shared" si="70"/>
        <v>0</v>
      </c>
      <c r="I496" s="29">
        <f t="shared" si="67"/>
        <v>0</v>
      </c>
      <c r="J496" s="29">
        <f>SUM($H$18:$H496)</f>
        <v>233404.208357333</v>
      </c>
    </row>
    <row r="497" spans="1:10" x14ac:dyDescent="0.25">
      <c r="A497" s="23">
        <f t="shared" si="68"/>
        <v>480</v>
      </c>
      <c r="B497" s="24">
        <f t="shared" si="64"/>
        <v>55221</v>
      </c>
      <c r="C497" s="29">
        <f t="shared" si="63"/>
        <v>0</v>
      </c>
      <c r="D497" s="29">
        <f t="shared" si="71"/>
        <v>2111.3473611911095</v>
      </c>
      <c r="E497" s="30">
        <f t="shared" si="65"/>
        <v>0</v>
      </c>
      <c r="F497" s="29">
        <f t="shared" si="66"/>
        <v>0</v>
      </c>
      <c r="G497" s="29">
        <f t="shared" si="69"/>
        <v>0</v>
      </c>
      <c r="H497" s="29">
        <f t="shared" si="70"/>
        <v>0</v>
      </c>
      <c r="I497" s="29">
        <f t="shared" si="67"/>
        <v>0</v>
      </c>
      <c r="J497" s="29">
        <f>SUM($H$18:$H497)</f>
        <v>233404.208357333</v>
      </c>
    </row>
  </sheetData>
  <sheetProtection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ROI Sheet</vt:lpstr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</dc:creator>
  <cp:lastModifiedBy>JohnLaptop</cp:lastModifiedBy>
  <cp:lastPrinted>2015-11-12T01:26:06Z</cp:lastPrinted>
  <dcterms:created xsi:type="dcterms:W3CDTF">2006-09-15T19:51:41Z</dcterms:created>
  <dcterms:modified xsi:type="dcterms:W3CDTF">2016-08-26T16:13:06Z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